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4117981\AppData\Local\Microsoft\windows\INetCache\Content.Outlook\L4U8KVAV\"/>
    </mc:Choice>
  </mc:AlternateContent>
  <xr:revisionPtr revIDLastSave="0" documentId="13_ncr:1_{5441F053-048D-491B-9E17-D66C318712DC}" xr6:coauthVersionLast="47" xr6:coauthVersionMax="47" xr10:uidLastSave="{00000000-0000-0000-0000-000000000000}"/>
  <bookViews>
    <workbookView xWindow="28680" yWindow="-120" windowWidth="29040" windowHeight="15840" tabRatio="741" xr2:uid="{00000000-000D-0000-FFFF-FFFF00000000}"/>
  </bookViews>
  <sheets>
    <sheet name="Beamte" sheetId="13" r:id="rId1"/>
    <sheet name="1.1.1 Bezüge" sheetId="1" r:id="rId2"/>
    <sheet name="1.1.2 Versorgung" sheetId="2" r:id="rId3"/>
    <sheet name="1.1.3 Pers.nebenkosten" sheetId="5" r:id="rId4"/>
    <sheet name="Tarifbeschäftigte" sheetId="14" r:id="rId5"/>
    <sheet name="1.2.1 Entgelte" sheetId="8" r:id="rId6"/>
    <sheet name="1.2.2 Sozialvers." sheetId="9" r:id="rId7"/>
    <sheet name="1.2.3 Pers.nebenkosten" sheetId="10" r:id="rId8"/>
    <sheet name="Sacheinzelkosten" sheetId="11" r:id="rId9"/>
    <sheet name="Datenblatt" sheetId="15" r:id="rId10"/>
  </sheets>
  <definedNames>
    <definedName name="Abrechnungssystematik">Datenblatt!$B$10:$B$11</definedName>
    <definedName name="AN_Pers_NK_BPol">'1.2.3 Pers.nebenkosten'!#REF!</definedName>
    <definedName name="AN_Pers_NK_Bund">'1.2.3 Pers.nebenkosten'!$C$4</definedName>
    <definedName name="Behörden">Datenblatt!$B$6:$B$7</definedName>
    <definedName name="Besoldungsgruppe" localSheetId="0">Beamte!$A$13:$A$53</definedName>
    <definedName name="Besoldungsgruppe">'1.1.1 Bezüge'!$A$10:$A$50</definedName>
    <definedName name="BMF_Zinssatz">Datenblatt!#REF!</definedName>
    <definedName name="_xlnm.Print_Area" localSheetId="1">'1.1.1 Bezüge'!$A$1:$C$50</definedName>
    <definedName name="_xlnm.Print_Area" localSheetId="4">Tarifbeschäftigte!$A$1:$M$30</definedName>
    <definedName name="Entgeltgruppe" localSheetId="4">Tarifbeschäftigte!$A$7:$A$27</definedName>
    <definedName name="Entgeltgruppe">'1.2.1 Entgelte'!$A$4:$A$24</definedName>
    <definedName name="GKZ">Datenblatt!#REF!</definedName>
    <definedName name="GKZ_BMF_ngB">Datenblatt!$B$20</definedName>
    <definedName name="GKZ_BMF_ObB">Datenblatt!$B$19</definedName>
    <definedName name="Monatsst_Beamte">Datenblatt!$B$15</definedName>
    <definedName name="Monatsstd_Beamte">Datenblatt!$B$15</definedName>
    <definedName name="Monatsstd_TB">Datenblatt!$B$16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11" l="1"/>
  <c r="A1" i="14" l="1"/>
  <c r="B9" i="2" l="1"/>
  <c r="B5" i="2"/>
  <c r="B6" i="2"/>
  <c r="B7" i="2"/>
  <c r="B8" i="2"/>
  <c r="B4" i="2"/>
  <c r="A4" i="2"/>
  <c r="A5" i="2"/>
  <c r="A6" i="2"/>
  <c r="A7" i="2"/>
  <c r="A8" i="2"/>
  <c r="A9" i="2"/>
  <c r="A10" i="2"/>
  <c r="A7" i="14" l="1"/>
  <c r="A8" i="14"/>
  <c r="A9" i="14"/>
  <c r="A10" i="14"/>
  <c r="A11" i="14"/>
  <c r="A12" i="14"/>
  <c r="A13" i="14"/>
  <c r="A14" i="14"/>
  <c r="A15" i="14"/>
  <c r="A16" i="14"/>
  <c r="C16" i="14" s="1"/>
  <c r="A17" i="14"/>
  <c r="A18" i="14"/>
  <c r="A19" i="14"/>
  <c r="A20" i="14"/>
  <c r="A21" i="14"/>
  <c r="A22" i="14"/>
  <c r="A23" i="14"/>
  <c r="A24" i="14"/>
  <c r="A25" i="14"/>
  <c r="A26" i="14"/>
  <c r="A27" i="14"/>
  <c r="A28" i="14"/>
  <c r="A29" i="14"/>
  <c r="A30" i="14"/>
  <c r="A52" i="13"/>
  <c r="B10" i="2"/>
  <c r="A7" i="13" l="1"/>
  <c r="B7" i="13" s="1"/>
  <c r="A8" i="13"/>
  <c r="B8" i="13" s="1"/>
  <c r="C8" i="13" s="1"/>
  <c r="A9" i="13"/>
  <c r="B9" i="13" s="1"/>
  <c r="A10" i="13"/>
  <c r="B10" i="13" s="1"/>
  <c r="C10" i="13" s="1"/>
  <c r="A11" i="13"/>
  <c r="B11" i="13" s="1"/>
  <c r="C11" i="13" s="1"/>
  <c r="A12" i="13"/>
  <c r="B12" i="13" s="1"/>
  <c r="C12" i="13" s="1"/>
  <c r="C9" i="13" l="1"/>
  <c r="B16" i="2"/>
  <c r="B52" i="13" l="1"/>
  <c r="B7" i="14" l="1"/>
  <c r="B18" i="14"/>
  <c r="B19" i="14"/>
  <c r="B20" i="14"/>
  <c r="B21" i="14"/>
  <c r="B23" i="14"/>
  <c r="B24" i="14"/>
  <c r="B25" i="14"/>
  <c r="B26" i="14"/>
  <c r="B27" i="14"/>
  <c r="B28" i="14"/>
  <c r="B29" i="14"/>
  <c r="B30" i="14"/>
  <c r="C18" i="14" l="1"/>
  <c r="E25" i="11" l="1"/>
  <c r="B11" i="2" l="1"/>
  <c r="B12" i="2"/>
  <c r="B13" i="2"/>
  <c r="B14" i="2"/>
  <c r="B15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F33" i="11" l="1"/>
  <c r="F25" i="11"/>
  <c r="F5" i="11"/>
  <c r="G18" i="14" l="1"/>
  <c r="G11" i="13"/>
  <c r="G8" i="13"/>
  <c r="G9" i="13"/>
  <c r="G12" i="13"/>
  <c r="G10" i="13"/>
  <c r="G7" i="13"/>
  <c r="F18" i="14"/>
  <c r="F10" i="13"/>
  <c r="F11" i="13"/>
  <c r="F12" i="13"/>
  <c r="F7" i="13"/>
  <c r="F9" i="13"/>
  <c r="F8" i="13"/>
  <c r="E18" i="14"/>
  <c r="E12" i="13"/>
  <c r="E8" i="13"/>
  <c r="E10" i="13"/>
  <c r="E11" i="13"/>
  <c r="E7" i="13"/>
  <c r="E9" i="13"/>
  <c r="C28" i="14"/>
  <c r="G29" i="14"/>
  <c r="C29" i="14"/>
  <c r="C30" i="14"/>
  <c r="A49" i="2"/>
  <c r="I18" i="14" l="1"/>
  <c r="I8" i="13"/>
  <c r="I10" i="13"/>
  <c r="I11" i="13"/>
  <c r="I12" i="13"/>
  <c r="I9" i="13"/>
  <c r="I7" i="13"/>
  <c r="G30" i="14"/>
  <c r="G28" i="14"/>
  <c r="F28" i="14"/>
  <c r="F29" i="14"/>
  <c r="F30" i="14"/>
  <c r="E28" i="14"/>
  <c r="E5" i="11"/>
  <c r="I28" i="14" l="1"/>
  <c r="E30" i="14"/>
  <c r="I30" i="14" s="1"/>
  <c r="E29" i="14"/>
  <c r="F52" i="13"/>
  <c r="E52" i="13"/>
  <c r="G52" i="13"/>
  <c r="I29" i="14" l="1"/>
  <c r="I52" i="13"/>
  <c r="E4" i="11" l="1"/>
  <c r="B50" i="2"/>
  <c r="B48" i="2"/>
  <c r="B46" i="2"/>
  <c r="B47" i="2"/>
  <c r="B45" i="2"/>
  <c r="B40" i="2"/>
  <c r="B41" i="2"/>
  <c r="B42" i="2"/>
  <c r="B43" i="2"/>
  <c r="B44" i="2"/>
  <c r="B39" i="2"/>
  <c r="C4" i="5" l="1"/>
  <c r="C4" i="10"/>
  <c r="D52" i="13" l="1"/>
  <c r="D7" i="13"/>
  <c r="D12" i="13"/>
  <c r="D9" i="13"/>
  <c r="D10" i="13"/>
  <c r="D11" i="13"/>
  <c r="D8" i="13"/>
  <c r="D18" i="14"/>
  <c r="H18" i="14" s="1"/>
  <c r="J18" i="14" s="1"/>
  <c r="D28" i="14"/>
  <c r="D20" i="14"/>
  <c r="D26" i="14"/>
  <c r="D21" i="14"/>
  <c r="D22" i="14"/>
  <c r="D30" i="14"/>
  <c r="D24" i="14"/>
  <c r="D25" i="14"/>
  <c r="D7" i="14"/>
  <c r="D19" i="14"/>
  <c r="D29" i="14"/>
  <c r="C7" i="14"/>
  <c r="C19" i="14"/>
  <c r="C20" i="14"/>
  <c r="C21" i="14"/>
  <c r="C23" i="14"/>
  <c r="C24" i="14"/>
  <c r="C25" i="14"/>
  <c r="C26" i="14"/>
  <c r="H9" i="13" l="1"/>
  <c r="J9" i="13" s="1"/>
  <c r="C22" i="14"/>
  <c r="B22" i="14"/>
  <c r="D23" i="14" s="1"/>
  <c r="C17" i="14"/>
  <c r="B17" i="14"/>
  <c r="D17" i="14" s="1"/>
  <c r="C10" i="14"/>
  <c r="B10" i="14"/>
  <c r="D10" i="14" s="1"/>
  <c r="B16" i="14"/>
  <c r="D16" i="14" s="1"/>
  <c r="C15" i="14"/>
  <c r="B15" i="14"/>
  <c r="D15" i="14" s="1"/>
  <c r="C13" i="14"/>
  <c r="B13" i="14"/>
  <c r="D13" i="14" s="1"/>
  <c r="C14" i="14"/>
  <c r="B14" i="14"/>
  <c r="D14" i="14" s="1"/>
  <c r="C12" i="14"/>
  <c r="B12" i="14"/>
  <c r="D12" i="14" s="1"/>
  <c r="C11" i="14"/>
  <c r="B11" i="14"/>
  <c r="D11" i="14" s="1"/>
  <c r="C8" i="14"/>
  <c r="B8" i="14"/>
  <c r="D8" i="14" s="1"/>
  <c r="C9" i="14"/>
  <c r="B9" i="14"/>
  <c r="D9" i="14" s="1"/>
  <c r="H28" i="14"/>
  <c r="J28" i="14" s="1"/>
  <c r="H29" i="14"/>
  <c r="J29" i="14" s="1"/>
  <c r="H7" i="14"/>
  <c r="H30" i="14"/>
  <c r="J30" i="14" s="1"/>
  <c r="L18" i="14"/>
  <c r="K18" i="14"/>
  <c r="C27" i="14"/>
  <c r="D27" i="14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50" i="2"/>
  <c r="K9" i="13" l="1"/>
  <c r="L9" i="13"/>
  <c r="C52" i="13"/>
  <c r="C7" i="13"/>
  <c r="H12" i="13"/>
  <c r="J12" i="13" s="1"/>
  <c r="H8" i="13"/>
  <c r="J8" i="13" s="1"/>
  <c r="H10" i="13"/>
  <c r="J10" i="13" s="1"/>
  <c r="H11" i="13"/>
  <c r="J11" i="13" s="1"/>
  <c r="L30" i="14"/>
  <c r="K30" i="14"/>
  <c r="L29" i="14"/>
  <c r="K29" i="14"/>
  <c r="L28" i="14"/>
  <c r="K28" i="14"/>
  <c r="E26" i="14"/>
  <c r="E22" i="14"/>
  <c r="E24" i="14"/>
  <c r="E17" i="14"/>
  <c r="E16" i="14"/>
  <c r="E8" i="14"/>
  <c r="E7" i="14"/>
  <c r="E27" i="14"/>
  <c r="E19" i="14"/>
  <c r="E14" i="14"/>
  <c r="E10" i="14"/>
  <c r="E25" i="14"/>
  <c r="E21" i="14"/>
  <c r="E12" i="14"/>
  <c r="E11" i="14"/>
  <c r="E13" i="14"/>
  <c r="E9" i="14"/>
  <c r="E20" i="14"/>
  <c r="E15" i="14"/>
  <c r="E23" i="14"/>
  <c r="H12" i="14"/>
  <c r="H24" i="14"/>
  <c r="H20" i="14"/>
  <c r="H25" i="14"/>
  <c r="H27" i="14"/>
  <c r="H14" i="14"/>
  <c r="H26" i="14"/>
  <c r="H21" i="14"/>
  <c r="H16" i="14"/>
  <c r="A35" i="13"/>
  <c r="B35" i="13" s="1"/>
  <c r="C35" i="13" s="1"/>
  <c r="K10" i="13" l="1"/>
  <c r="L10" i="13"/>
  <c r="K8" i="13"/>
  <c r="L8" i="13"/>
  <c r="L11" i="13"/>
  <c r="K11" i="13"/>
  <c r="L12" i="13"/>
  <c r="K12" i="13"/>
  <c r="H7" i="13"/>
  <c r="J7" i="13" s="1"/>
  <c r="H52" i="13"/>
  <c r="J52" i="13" s="1"/>
  <c r="H10" i="14"/>
  <c r="H17" i="14"/>
  <c r="H19" i="14"/>
  <c r="H15" i="14"/>
  <c r="H9" i="14"/>
  <c r="H22" i="14"/>
  <c r="H11" i="14"/>
  <c r="H23" i="14"/>
  <c r="H8" i="14"/>
  <c r="H13" i="14"/>
  <c r="A29" i="13"/>
  <c r="B29" i="13" s="1"/>
  <c r="C29" i="13" s="1"/>
  <c r="A41" i="13"/>
  <c r="B41" i="13" s="1"/>
  <c r="C41" i="13" s="1"/>
  <c r="L52" i="13" l="1"/>
  <c r="K52" i="13"/>
  <c r="K7" i="13"/>
  <c r="L7" i="13"/>
  <c r="D41" i="13"/>
  <c r="E41" i="13"/>
  <c r="D29" i="13"/>
  <c r="E29" i="13"/>
  <c r="H41" i="13" l="1"/>
  <c r="H29" i="13"/>
  <c r="A13" i="13"/>
  <c r="A14" i="13"/>
  <c r="B14" i="13" s="1"/>
  <c r="C14" i="13" s="1"/>
  <c r="A15" i="13"/>
  <c r="B15" i="13" s="1"/>
  <c r="C15" i="13" s="1"/>
  <c r="A16" i="13"/>
  <c r="B16" i="13" s="1"/>
  <c r="C16" i="13" s="1"/>
  <c r="A17" i="13"/>
  <c r="B17" i="13" s="1"/>
  <c r="C17" i="13" s="1"/>
  <c r="A18" i="13"/>
  <c r="B18" i="13" s="1"/>
  <c r="C18" i="13" s="1"/>
  <c r="A19" i="13"/>
  <c r="B19" i="13" s="1"/>
  <c r="C19" i="13" s="1"/>
  <c r="A20" i="13"/>
  <c r="B20" i="13" s="1"/>
  <c r="C20" i="13" s="1"/>
  <c r="A21" i="13"/>
  <c r="B21" i="13" s="1"/>
  <c r="C21" i="13" s="1"/>
  <c r="A22" i="13"/>
  <c r="B22" i="13" s="1"/>
  <c r="C22" i="13" s="1"/>
  <c r="A23" i="13"/>
  <c r="B23" i="13" s="1"/>
  <c r="C23" i="13" s="1"/>
  <c r="A24" i="13"/>
  <c r="B24" i="13" s="1"/>
  <c r="C24" i="13" s="1"/>
  <c r="A25" i="13"/>
  <c r="B25" i="13" s="1"/>
  <c r="C25" i="13" s="1"/>
  <c r="A26" i="13"/>
  <c r="B26" i="13" s="1"/>
  <c r="C26" i="13" s="1"/>
  <c r="A27" i="13"/>
  <c r="B27" i="13" s="1"/>
  <c r="C27" i="13" s="1"/>
  <c r="A28" i="13"/>
  <c r="B28" i="13" s="1"/>
  <c r="C28" i="13" s="1"/>
  <c r="A30" i="13"/>
  <c r="B30" i="13" s="1"/>
  <c r="C30" i="13" s="1"/>
  <c r="A31" i="13"/>
  <c r="B31" i="13" s="1"/>
  <c r="C31" i="13" s="1"/>
  <c r="A32" i="13"/>
  <c r="B32" i="13" s="1"/>
  <c r="C32" i="13" s="1"/>
  <c r="A33" i="13"/>
  <c r="B33" i="13" s="1"/>
  <c r="C33" i="13" s="1"/>
  <c r="A34" i="13"/>
  <c r="B34" i="13" s="1"/>
  <c r="C34" i="13" s="1"/>
  <c r="A36" i="13"/>
  <c r="B36" i="13" s="1"/>
  <c r="C36" i="13" s="1"/>
  <c r="A37" i="13"/>
  <c r="B37" i="13" s="1"/>
  <c r="C37" i="13" s="1"/>
  <c r="A38" i="13"/>
  <c r="B38" i="13" s="1"/>
  <c r="C38" i="13" s="1"/>
  <c r="A39" i="13"/>
  <c r="B39" i="13" s="1"/>
  <c r="C39" i="13" s="1"/>
  <c r="A40" i="13"/>
  <c r="B40" i="13" s="1"/>
  <c r="C40" i="13" s="1"/>
  <c r="A42" i="13"/>
  <c r="B42" i="13" s="1"/>
  <c r="C42" i="13" s="1"/>
  <c r="A43" i="13"/>
  <c r="B43" i="13" s="1"/>
  <c r="C43" i="13" s="1"/>
  <c r="A44" i="13"/>
  <c r="B44" i="13" s="1"/>
  <c r="C44" i="13" s="1"/>
  <c r="A45" i="13"/>
  <c r="B45" i="13" s="1"/>
  <c r="C45" i="13" s="1"/>
  <c r="A46" i="13"/>
  <c r="B46" i="13" s="1"/>
  <c r="C46" i="13" s="1"/>
  <c r="A47" i="13"/>
  <c r="B47" i="13" s="1"/>
  <c r="C47" i="13" s="1"/>
  <c r="A48" i="13"/>
  <c r="B48" i="13" s="1"/>
  <c r="C48" i="13" s="1"/>
  <c r="A49" i="13"/>
  <c r="B49" i="13" s="1"/>
  <c r="C49" i="13" s="1"/>
  <c r="A50" i="13"/>
  <c r="B50" i="13" s="1"/>
  <c r="C50" i="13" s="1"/>
  <c r="A51" i="13"/>
  <c r="B51" i="13" s="1"/>
  <c r="C51" i="13" s="1"/>
  <c r="A53" i="13"/>
  <c r="B53" i="13" s="1"/>
  <c r="C53" i="13" s="1"/>
  <c r="B13" i="13" l="1"/>
  <c r="C13" i="13" s="1"/>
  <c r="D30" i="13"/>
  <c r="E30" i="13"/>
  <c r="D36" i="13"/>
  <c r="E36" i="13"/>
  <c r="E35" i="13"/>
  <c r="D35" i="13"/>
  <c r="E22" i="13"/>
  <c r="D22" i="13"/>
  <c r="E18" i="13"/>
  <c r="D18" i="13"/>
  <c r="E14" i="13"/>
  <c r="D14" i="13"/>
  <c r="E48" i="13"/>
  <c r="D48" i="13"/>
  <c r="D25" i="13"/>
  <c r="E25" i="13"/>
  <c r="E53" i="13"/>
  <c r="D53" i="13"/>
  <c r="E34" i="13"/>
  <c r="D34" i="13"/>
  <c r="E42" i="13"/>
  <c r="D42" i="13"/>
  <c r="E38" i="13"/>
  <c r="D38" i="13"/>
  <c r="D49" i="13"/>
  <c r="E49" i="13"/>
  <c r="H22" i="13" l="1"/>
  <c r="H38" i="13"/>
  <c r="H48" i="13"/>
  <c r="H49" i="13"/>
  <c r="H34" i="13"/>
  <c r="H35" i="13"/>
  <c r="H53" i="13"/>
  <c r="H18" i="13"/>
  <c r="H42" i="13"/>
  <c r="H14" i="13"/>
  <c r="H25" i="13"/>
  <c r="H30" i="13"/>
  <c r="G45" i="13"/>
  <c r="F45" i="13"/>
  <c r="G46" i="13"/>
  <c r="F46" i="13"/>
  <c r="F39" i="13"/>
  <c r="G39" i="13"/>
  <c r="G44" i="13"/>
  <c r="F44" i="13"/>
  <c r="E26" i="13"/>
  <c r="D26" i="13"/>
  <c r="D19" i="13"/>
  <c r="E19" i="13"/>
  <c r="D45" i="13"/>
  <c r="E45" i="13"/>
  <c r="D23" i="13"/>
  <c r="E23" i="13"/>
  <c r="E46" i="13"/>
  <c r="D46" i="13"/>
  <c r="E16" i="13"/>
  <c r="D16" i="13"/>
  <c r="D33" i="13"/>
  <c r="E33" i="13"/>
  <c r="E47" i="13"/>
  <c r="D47" i="13"/>
  <c r="E17" i="13"/>
  <c r="D17" i="13"/>
  <c r="D27" i="13"/>
  <c r="E27" i="13"/>
  <c r="D37" i="13"/>
  <c r="E37" i="13"/>
  <c r="E51" i="13"/>
  <c r="D51" i="13"/>
  <c r="E21" i="13"/>
  <c r="D21" i="13"/>
  <c r="E50" i="13"/>
  <c r="D50" i="13"/>
  <c r="E20" i="13"/>
  <c r="D20" i="13"/>
  <c r="E31" i="13"/>
  <c r="D31" i="13"/>
  <c r="D15" i="13"/>
  <c r="E15" i="13"/>
  <c r="E32" i="13"/>
  <c r="D32" i="13"/>
  <c r="D24" i="13"/>
  <c r="E24" i="13"/>
  <c r="E40" i="13"/>
  <c r="D40" i="13"/>
  <c r="E43" i="13"/>
  <c r="D43" i="13"/>
  <c r="E39" i="13"/>
  <c r="D39" i="13"/>
  <c r="D28" i="13"/>
  <c r="E28" i="13"/>
  <c r="E44" i="13"/>
  <c r="D44" i="13"/>
  <c r="H44" i="13" s="1"/>
  <c r="E13" i="13"/>
  <c r="D13" i="13"/>
  <c r="H27" i="13" l="1"/>
  <c r="H23" i="13"/>
  <c r="H28" i="13"/>
  <c r="H13" i="13"/>
  <c r="H40" i="13"/>
  <c r="H39" i="13"/>
  <c r="H24" i="13"/>
  <c r="H19" i="13"/>
  <c r="F17" i="13"/>
  <c r="F4" i="11"/>
  <c r="G36" i="13"/>
  <c r="G30" i="13"/>
  <c r="G16" i="14"/>
  <c r="G12" i="14"/>
  <c r="G11" i="14"/>
  <c r="G27" i="14"/>
  <c r="G19" i="14"/>
  <c r="G9" i="14"/>
  <c r="G21" i="14"/>
  <c r="G20" i="14"/>
  <c r="G15" i="14"/>
  <c r="G25" i="14"/>
  <c r="G26" i="14"/>
  <c r="G13" i="14"/>
  <c r="G24" i="14"/>
  <c r="G22" i="14"/>
  <c r="G17" i="14"/>
  <c r="G8" i="14"/>
  <c r="G7" i="14"/>
  <c r="G23" i="14"/>
  <c r="G14" i="14"/>
  <c r="G10" i="14"/>
  <c r="G41" i="13"/>
  <c r="G29" i="13"/>
  <c r="G14" i="13"/>
  <c r="G48" i="13"/>
  <c r="G25" i="13"/>
  <c r="G34" i="13"/>
  <c r="G38" i="13"/>
  <c r="G35" i="13"/>
  <c r="G49" i="13"/>
  <c r="G18" i="13"/>
  <c r="G22" i="13"/>
  <c r="G53" i="13"/>
  <c r="G42" i="13"/>
  <c r="G19" i="13"/>
  <c r="G24" i="13"/>
  <c r="G32" i="13"/>
  <c r="F31" i="13"/>
  <c r="F27" i="13"/>
  <c r="F51" i="13"/>
  <c r="G50" i="13"/>
  <c r="G26" i="13"/>
  <c r="F47" i="13"/>
  <c r="G16" i="13"/>
  <c r="F23" i="13"/>
  <c r="G13" i="13"/>
  <c r="F28" i="13"/>
  <c r="G43" i="13"/>
  <c r="F40" i="13"/>
  <c r="F15" i="13"/>
  <c r="F20" i="13"/>
  <c r="G21" i="13"/>
  <c r="F37" i="13"/>
  <c r="G17" i="13"/>
  <c r="F33" i="13"/>
  <c r="F13" i="13"/>
  <c r="G28" i="13"/>
  <c r="F43" i="13"/>
  <c r="G40" i="13"/>
  <c r="G15" i="13"/>
  <c r="G20" i="13"/>
  <c r="F21" i="13"/>
  <c r="G37" i="13"/>
  <c r="G33" i="13"/>
  <c r="F36" i="13"/>
  <c r="F30" i="13"/>
  <c r="F9" i="14"/>
  <c r="F21" i="14"/>
  <c r="F26" i="14"/>
  <c r="F13" i="14"/>
  <c r="F24" i="14"/>
  <c r="F8" i="14"/>
  <c r="F23" i="14"/>
  <c r="F14" i="14"/>
  <c r="F10" i="14"/>
  <c r="F22" i="14"/>
  <c r="F17" i="14"/>
  <c r="F7" i="14"/>
  <c r="F16" i="14"/>
  <c r="F12" i="14"/>
  <c r="F11" i="14"/>
  <c r="F27" i="14"/>
  <c r="F19" i="14"/>
  <c r="F20" i="14"/>
  <c r="F15" i="14"/>
  <c r="F25" i="14"/>
  <c r="F41" i="13"/>
  <c r="F29" i="13"/>
  <c r="F35" i="13"/>
  <c r="F14" i="13"/>
  <c r="F48" i="13"/>
  <c r="F25" i="13"/>
  <c r="F34" i="13"/>
  <c r="F38" i="13"/>
  <c r="F18" i="13"/>
  <c r="F22" i="13"/>
  <c r="F53" i="13"/>
  <c r="F42" i="13"/>
  <c r="F49" i="13"/>
  <c r="F19" i="13"/>
  <c r="F24" i="13"/>
  <c r="F32" i="13"/>
  <c r="G31" i="13"/>
  <c r="G27" i="13"/>
  <c r="G51" i="13"/>
  <c r="F50" i="13"/>
  <c r="F26" i="13"/>
  <c r="G47" i="13"/>
  <c r="F16" i="13"/>
  <c r="G23" i="13"/>
  <c r="I39" i="13"/>
  <c r="I46" i="13"/>
  <c r="H15" i="13"/>
  <c r="I45" i="13"/>
  <c r="H16" i="13"/>
  <c r="H50" i="13"/>
  <c r="H51" i="13"/>
  <c r="H47" i="13"/>
  <c r="H43" i="13"/>
  <c r="H31" i="13"/>
  <c r="H20" i="13"/>
  <c r="I44" i="13"/>
  <c r="J44" i="13" s="1"/>
  <c r="H32" i="13"/>
  <c r="H26" i="13"/>
  <c r="H21" i="13"/>
  <c r="H17" i="13"/>
  <c r="H46" i="13"/>
  <c r="H36" i="13"/>
  <c r="H33" i="13"/>
  <c r="H37" i="13"/>
  <c r="H45" i="13"/>
  <c r="K44" i="13" l="1"/>
  <c r="L44" i="13"/>
  <c r="J45" i="13"/>
  <c r="J46" i="13"/>
  <c r="J39" i="13"/>
  <c r="I21" i="13"/>
  <c r="J21" i="13" s="1"/>
  <c r="I13" i="13"/>
  <c r="J13" i="13" s="1"/>
  <c r="I43" i="13"/>
  <c r="J43" i="13" s="1"/>
  <c r="I25" i="13"/>
  <c r="J25" i="13" s="1"/>
  <c r="I17" i="13"/>
  <c r="J17" i="13" s="1"/>
  <c r="I49" i="13"/>
  <c r="J49" i="13" s="1"/>
  <c r="I38" i="13"/>
  <c r="J38" i="13" s="1"/>
  <c r="I15" i="13"/>
  <c r="J15" i="13" s="1"/>
  <c r="I28" i="13"/>
  <c r="J28" i="13" s="1"/>
  <c r="I27" i="13"/>
  <c r="J27" i="13" s="1"/>
  <c r="I47" i="13"/>
  <c r="J47" i="13" s="1"/>
  <c r="I53" i="13"/>
  <c r="J53" i="13" s="1"/>
  <c r="I19" i="13"/>
  <c r="J19" i="13" s="1"/>
  <c r="I26" i="13"/>
  <c r="J26" i="13" s="1"/>
  <c r="I22" i="13"/>
  <c r="J22" i="13" s="1"/>
  <c r="I16" i="13"/>
  <c r="J16" i="13" s="1"/>
  <c r="I32" i="13"/>
  <c r="J32" i="13" s="1"/>
  <c r="I29" i="13"/>
  <c r="J29" i="13" s="1"/>
  <c r="I36" i="13"/>
  <c r="J36" i="13" s="1"/>
  <c r="I37" i="13"/>
  <c r="J37" i="13" s="1"/>
  <c r="I31" i="13"/>
  <c r="J31" i="13" s="1"/>
  <c r="I41" i="13"/>
  <c r="J41" i="13" s="1"/>
  <c r="I30" i="13"/>
  <c r="J30" i="13" s="1"/>
  <c r="I51" i="13"/>
  <c r="J51" i="13" s="1"/>
  <c r="I42" i="13"/>
  <c r="J42" i="13" s="1"/>
  <c r="I18" i="13"/>
  <c r="J18" i="13" s="1"/>
  <c r="I33" i="13"/>
  <c r="J33" i="13" s="1"/>
  <c r="I40" i="13"/>
  <c r="J40" i="13" s="1"/>
  <c r="I23" i="13"/>
  <c r="J23" i="13" s="1"/>
  <c r="I20" i="13"/>
  <c r="J20" i="13" s="1"/>
  <c r="I24" i="13"/>
  <c r="J24" i="13" s="1"/>
  <c r="I50" i="13"/>
  <c r="J50" i="13" s="1"/>
  <c r="I48" i="13"/>
  <c r="J48" i="13" s="1"/>
  <c r="I19" i="14"/>
  <c r="J19" i="14" s="1"/>
  <c r="L19" i="14" s="1"/>
  <c r="I16" i="14"/>
  <c r="J16" i="14" s="1"/>
  <c r="L16" i="14" s="1"/>
  <c r="I10" i="14"/>
  <c r="J10" i="14" s="1"/>
  <c r="L10" i="14" s="1"/>
  <c r="I21" i="14"/>
  <c r="J21" i="14" s="1"/>
  <c r="L21" i="14" s="1"/>
  <c r="I14" i="13"/>
  <c r="J14" i="13" s="1"/>
  <c r="I25" i="14"/>
  <c r="J25" i="14" s="1"/>
  <c r="L25" i="14" s="1"/>
  <c r="I27" i="14"/>
  <c r="J27" i="14" s="1"/>
  <c r="L27" i="14" s="1"/>
  <c r="I7" i="14"/>
  <c r="J7" i="14" s="1"/>
  <c r="L7" i="14" s="1"/>
  <c r="I14" i="14"/>
  <c r="J14" i="14" s="1"/>
  <c r="L14" i="14" s="1"/>
  <c r="I24" i="14"/>
  <c r="J24" i="14" s="1"/>
  <c r="L24" i="14" s="1"/>
  <c r="I9" i="14"/>
  <c r="J9" i="14" s="1"/>
  <c r="L9" i="14" s="1"/>
  <c r="I34" i="13"/>
  <c r="J34" i="13" s="1"/>
  <c r="I35" i="13"/>
  <c r="J35" i="13" s="1"/>
  <c r="I15" i="14"/>
  <c r="J15" i="14" s="1"/>
  <c r="L15" i="14" s="1"/>
  <c r="I11" i="14"/>
  <c r="J11" i="14" s="1"/>
  <c r="L11" i="14" s="1"/>
  <c r="I17" i="14"/>
  <c r="J17" i="14" s="1"/>
  <c r="L17" i="14" s="1"/>
  <c r="I23" i="14"/>
  <c r="J23" i="14" s="1"/>
  <c r="L23" i="14" s="1"/>
  <c r="I13" i="14"/>
  <c r="J13" i="14" s="1"/>
  <c r="L13" i="14" s="1"/>
  <c r="I20" i="14"/>
  <c r="J20" i="14" s="1"/>
  <c r="L20" i="14" s="1"/>
  <c r="I12" i="14"/>
  <c r="J12" i="14" s="1"/>
  <c r="L12" i="14" s="1"/>
  <c r="I22" i="14"/>
  <c r="J22" i="14" s="1"/>
  <c r="L22" i="14" s="1"/>
  <c r="I8" i="14"/>
  <c r="J8" i="14" s="1"/>
  <c r="L8" i="14" s="1"/>
  <c r="I26" i="14"/>
  <c r="J26" i="14" s="1"/>
  <c r="L26" i="14" s="1"/>
  <c r="L36" i="13" l="1"/>
  <c r="K36" i="13"/>
  <c r="K20" i="13"/>
  <c r="L20" i="13"/>
  <c r="K51" i="13"/>
  <c r="L51" i="13"/>
  <c r="L23" i="13"/>
  <c r="K23" i="13"/>
  <c r="L24" i="13"/>
  <c r="K24" i="13"/>
  <c r="K21" i="13"/>
  <c r="L21" i="13"/>
  <c r="K32" i="13"/>
  <c r="L32" i="13"/>
  <c r="K33" i="13"/>
  <c r="L33" i="13"/>
  <c r="L43" i="13"/>
  <c r="K43" i="13"/>
  <c r="L19" i="13"/>
  <c r="K19" i="13"/>
  <c r="L47" i="13"/>
  <c r="K47" i="13"/>
  <c r="K50" i="13"/>
  <c r="L50" i="13"/>
  <c r="K37" i="13"/>
  <c r="L37" i="13"/>
  <c r="K26" i="13"/>
  <c r="L26" i="13"/>
  <c r="K15" i="13"/>
  <c r="L15" i="13"/>
  <c r="L13" i="13"/>
  <c r="K13" i="13"/>
  <c r="L42" i="13"/>
  <c r="K42" i="13"/>
  <c r="L31" i="13"/>
  <c r="K31" i="13"/>
  <c r="L29" i="13"/>
  <c r="K29" i="13"/>
  <c r="L34" i="13"/>
  <c r="K34" i="13"/>
  <c r="L48" i="13"/>
  <c r="K48" i="13"/>
  <c r="K22" i="13"/>
  <c r="L22" i="13"/>
  <c r="K46" i="13"/>
  <c r="L46" i="13"/>
  <c r="K38" i="13"/>
  <c r="L38" i="13"/>
  <c r="K14" i="13"/>
  <c r="L14" i="13"/>
  <c r="L18" i="13"/>
  <c r="K18" i="13"/>
  <c r="L28" i="13"/>
  <c r="K28" i="13"/>
  <c r="K45" i="13"/>
  <c r="L45" i="13"/>
  <c r="K27" i="13"/>
  <c r="L27" i="13"/>
  <c r="K40" i="13"/>
  <c r="L40" i="13"/>
  <c r="L53" i="13"/>
  <c r="K53" i="13"/>
  <c r="L49" i="13"/>
  <c r="K49" i="13"/>
  <c r="L30" i="13"/>
  <c r="K30" i="13"/>
  <c r="K16" i="13"/>
  <c r="L16" i="13"/>
  <c r="K39" i="13"/>
  <c r="L39" i="13"/>
  <c r="L17" i="13"/>
  <c r="K17" i="13"/>
  <c r="L35" i="13"/>
  <c r="K35" i="13"/>
  <c r="L41" i="13"/>
  <c r="K41" i="13"/>
  <c r="L25" i="13"/>
  <c r="K25" i="13"/>
  <c r="K26" i="14"/>
  <c r="K13" i="14"/>
  <c r="K15" i="14"/>
  <c r="K9" i="14"/>
  <c r="K10" i="14"/>
  <c r="K8" i="14"/>
  <c r="K24" i="14"/>
  <c r="K27" i="14"/>
  <c r="K20" i="14"/>
  <c r="K14" i="14"/>
  <c r="K21" i="14"/>
  <c r="K23" i="14"/>
  <c r="K22" i="14"/>
  <c r="K17" i="14"/>
  <c r="K11" i="14"/>
  <c r="K19" i="14"/>
  <c r="K12" i="14"/>
  <c r="K7" i="14"/>
  <c r="K25" i="14"/>
  <c r="K16" i="14"/>
</calcChain>
</file>

<file path=xl/sharedStrings.xml><?xml version="1.0" encoding="utf-8"?>
<sst xmlns="http://schemas.openxmlformats.org/spreadsheetml/2006/main" count="255" uniqueCount="202">
  <si>
    <t>mittlerer Dienst</t>
  </si>
  <si>
    <t>gehobener Dienst</t>
  </si>
  <si>
    <t>höherer Dienst</t>
  </si>
  <si>
    <t>Richterinnen/Richter, Staatsanwälte, Staatsanwältin</t>
  </si>
  <si>
    <t>Hochschullehrerinnen, Hochschullehrer BBesO C</t>
  </si>
  <si>
    <t>Hochschullehrerinnen, Hochschullehrer BBesO W</t>
  </si>
  <si>
    <t>oberste Bundesbehörden</t>
  </si>
  <si>
    <t>nachgeordneter Bereich</t>
  </si>
  <si>
    <t>Versorgung</t>
  </si>
  <si>
    <t>Investitionen</t>
  </si>
  <si>
    <t>Büroräume</t>
  </si>
  <si>
    <t>pro Stunde</t>
  </si>
  <si>
    <t>Trennunsgeld, Fahkostenzuschüsse sowie Umzugskostenvergütung</t>
  </si>
  <si>
    <t>Titel</t>
  </si>
  <si>
    <t>Öffentlichkeitsarbeit</t>
  </si>
  <si>
    <t>Mieten und Pachten</t>
  </si>
  <si>
    <t>Aus- und Fortbildung</t>
  </si>
  <si>
    <t>Fürsorgeleistungen und Unterstützungen einschließlich Inanspruchnahme von besonderne Fachdiensten/-kräften</t>
  </si>
  <si>
    <t>E 10</t>
  </si>
  <si>
    <t>E 11</t>
  </si>
  <si>
    <t>E 12</t>
  </si>
  <si>
    <t>E 13</t>
  </si>
  <si>
    <t>E 14</t>
  </si>
  <si>
    <t>E 15</t>
  </si>
  <si>
    <t>Z 452 02</t>
  </si>
  <si>
    <t>Z 443 01</t>
  </si>
  <si>
    <t>Verbrauchsmittel, Haltung von Fahrzeugen und dgl.</t>
  </si>
  <si>
    <t>Gerichts- und ähnliche Kosten</t>
  </si>
  <si>
    <t>Aufträge und Dienstleistungen im Bereich der Informationstechnik</t>
  </si>
  <si>
    <t>Sonstige Dienstleistungsaufträge an Dritte</t>
  </si>
  <si>
    <t>Vermischte Verwaltungsausgaben</t>
  </si>
  <si>
    <t>Nicht aufteilbare sächliche Verwaltungsausgaben</t>
  </si>
  <si>
    <t>Sachverständige, Ausgaben für Mitglieder von Fachbeiräten und ähnlichen Ausschüssen</t>
  </si>
  <si>
    <t>Außergewöhnlicher Aufwand aus dienstlicher Veranlassung in besonderen Fällen</t>
  </si>
  <si>
    <t>Veröffentlichungen</t>
  </si>
  <si>
    <t>Konferenzen, Tagungen, Messen und Ausstellungen</t>
  </si>
  <si>
    <t>Forschung, Untersuchung und Ähnliches</t>
  </si>
  <si>
    <t>Kleine Neu-, Um und Erweiterungsbauten</t>
  </si>
  <si>
    <t>Erwerb von Fahrzeugen</t>
  </si>
  <si>
    <t>Erlöse aus der Veräußerung von Fahrzeugen</t>
  </si>
  <si>
    <t>Bewirtschaftung der Grundstücke, Gebäude und Räume</t>
  </si>
  <si>
    <t>Mieten und Pachten im Zusammenhang mit ELM</t>
  </si>
  <si>
    <t>Vermischte Personalausgaben</t>
  </si>
  <si>
    <t>Entgeltgruppe</t>
  </si>
  <si>
    <t>1.1.3 Personalnebenkosten Beamte</t>
  </si>
  <si>
    <t>1.1.2 Versorgung Beamte</t>
  </si>
  <si>
    <t>Besoldungsgruppe</t>
  </si>
  <si>
    <t>1.1.1 Steuerpflichtiges Brutto Beamte</t>
  </si>
  <si>
    <t>1.2.1 Steuerpflichtiges Brutto Arbeitnehmer</t>
  </si>
  <si>
    <t>1.2.2 Arbeitgeberanteil Sozialversicherung</t>
  </si>
  <si>
    <t>Art der Leistung</t>
  </si>
  <si>
    <t>A 12</t>
  </si>
  <si>
    <t>A 14</t>
  </si>
  <si>
    <t>A 15</t>
  </si>
  <si>
    <t>A 16</t>
  </si>
  <si>
    <t>B 11</t>
  </si>
  <si>
    <t>R 10</t>
  </si>
  <si>
    <t>Unterhalt der Grundstücke und baulichen Anlagen</t>
  </si>
  <si>
    <t>auf Personalkosten</t>
  </si>
  <si>
    <t>auf Sacheinzelkosten</t>
  </si>
  <si>
    <t>sächl. VerwA</t>
  </si>
  <si>
    <t>Bezüge</t>
  </si>
  <si>
    <t>pro Jahr</t>
  </si>
  <si>
    <t>Datenblatt</t>
  </si>
  <si>
    <t>Behörden</t>
  </si>
  <si>
    <t>komplette Kosten</t>
  </si>
  <si>
    <t>Stunden/Monat Beamte</t>
  </si>
  <si>
    <t>Abrechnungssytematik</t>
  </si>
  <si>
    <t>pro Monat</t>
  </si>
  <si>
    <t>Trennungsgeld, Fahkostenzuschüsse sowie Umzugskostenvergütung</t>
  </si>
  <si>
    <t>E 15 Ü</t>
  </si>
  <si>
    <t>Bpol-spezifisch</t>
  </si>
  <si>
    <t>nur Personaleinzelkosten</t>
  </si>
  <si>
    <t>Gemeinkostenzuschlag BMF dezimal Oberbehörde</t>
  </si>
  <si>
    <t>Gemeinkostenzuschlag BMF dezimal ngB</t>
  </si>
  <si>
    <t>nachgeordnete Behörden</t>
  </si>
  <si>
    <t>A 10 g</t>
  </si>
  <si>
    <t>A 11 g</t>
  </si>
  <si>
    <t>A 13 g</t>
  </si>
  <si>
    <t>A 13 g+Z</t>
  </si>
  <si>
    <t>A 13 h</t>
  </si>
  <si>
    <t>Geschäftsbedarf und Kommunikation sowie Geräte, Ausstattungs- und Ausrüstungegenstände, sonstige Gebrauchsgegenstände, Software, Wartung</t>
  </si>
  <si>
    <t>Erwerb von Anlagen, Geräte, Ausstattungs und Ausrüstungsgegenständen für Verwaltungszwecke (ohne IT)</t>
  </si>
  <si>
    <t>Erwerb von Anlagen, Geräten, Ausstattungs- und Ausrüstungsgegenständen sowie Software im Bereich Informationstechnik</t>
  </si>
  <si>
    <t>Auswahl Behörde:</t>
  </si>
  <si>
    <t>Personal-
nebenkosten</t>
  </si>
  <si>
    <t>oder</t>
  </si>
  <si>
    <t>459 09</t>
  </si>
  <si>
    <t>453 01</t>
  </si>
  <si>
    <t>1.1.3 Personalnebenkosten Arbeitsnehmer</t>
  </si>
  <si>
    <t>2.1 sächliche Verwaltungsausgaben</t>
  </si>
  <si>
    <t>2.2 Investitionen</t>
  </si>
  <si>
    <t>Stunden/Monat AN</t>
  </si>
  <si>
    <t>Grundwert</t>
  </si>
  <si>
    <t>Anteil an Bezüge</t>
  </si>
  <si>
    <t>Sacheinzelkosten p.a.</t>
  </si>
  <si>
    <t>Dienstreisen</t>
  </si>
  <si>
    <t>511 .1</t>
  </si>
  <si>
    <t>514 .1</t>
  </si>
  <si>
    <t>518 .1</t>
  </si>
  <si>
    <t>525 .1</t>
  </si>
  <si>
    <t>Z 526 .1</t>
  </si>
  <si>
    <t>Z 526 .2</t>
  </si>
  <si>
    <t>Z 527 .3</t>
  </si>
  <si>
    <t>Z 529 .1</t>
  </si>
  <si>
    <t>532 .1</t>
  </si>
  <si>
    <t>532 .3</t>
  </si>
  <si>
    <t>539 .9</t>
  </si>
  <si>
    <t>Z 542 .1</t>
  </si>
  <si>
    <t>Z 543 .1</t>
  </si>
  <si>
    <t>544 .1</t>
  </si>
  <si>
    <t>Z 545 .1</t>
  </si>
  <si>
    <t>547 .1</t>
  </si>
  <si>
    <t>532 .2</t>
  </si>
  <si>
    <t>Behördenspezifische fachbezogene Verwaltungsausgaben (ohne IT) - rein behördenspezifische Ausprägung</t>
  </si>
  <si>
    <t>Reisen in Angelegenheiten der Personalvertretungen und der GleiB sowie Vertretung der Interessen schwerbehinderter Menschen</t>
  </si>
  <si>
    <t>711 .1</t>
  </si>
  <si>
    <t>811 .1</t>
  </si>
  <si>
    <t>132 .1</t>
  </si>
  <si>
    <t>812 .1</t>
  </si>
  <si>
    <t>812 .2</t>
  </si>
  <si>
    <t>712 .1</t>
  </si>
  <si>
    <t>517 .1</t>
  </si>
  <si>
    <t>518 .2</t>
  </si>
  <si>
    <t>519 .1</t>
  </si>
  <si>
    <t>2.3 Büroräume</t>
  </si>
  <si>
    <t>Titel 
gemäß HRB-E</t>
  </si>
  <si>
    <t>Entgelte</t>
  </si>
  <si>
    <t>Sozialvers.</t>
  </si>
  <si>
    <t>Personaleinzelkosten p.a.</t>
  </si>
  <si>
    <t>Gemeinkosten p.a.</t>
  </si>
  <si>
    <t>527 .1 / 527 .4</t>
  </si>
  <si>
    <t>Beamte mit besonderer Altersgrenze (z.B. PVB)</t>
  </si>
  <si>
    <t>Beihilfe aufgrund von Beihilfevorschriften + Heilfürsorge Polizeivollzugsbeamte</t>
  </si>
  <si>
    <t>Z 441 01 + 443 13</t>
  </si>
  <si>
    <t>Grundwert gemäß BMF</t>
  </si>
  <si>
    <t>Grundwert bereinigt auf</t>
  </si>
  <si>
    <t>bereinigte</t>
  </si>
  <si>
    <t>ø einfacher Dienst</t>
  </si>
  <si>
    <t>B 1</t>
  </si>
  <si>
    <t>B 2</t>
  </si>
  <si>
    <t>B 3</t>
  </si>
  <si>
    <t>B 4</t>
  </si>
  <si>
    <t>B 5</t>
  </si>
  <si>
    <t>B 6</t>
  </si>
  <si>
    <t>B 7</t>
  </si>
  <si>
    <t>B 8</t>
  </si>
  <si>
    <t>B 9</t>
  </si>
  <si>
    <t>A 3</t>
  </si>
  <si>
    <t>A 4</t>
  </si>
  <si>
    <t>A 5 e</t>
  </si>
  <si>
    <t>A 6 e</t>
  </si>
  <si>
    <t>A 6 m</t>
  </si>
  <si>
    <t>A 7</t>
  </si>
  <si>
    <t>A 8</t>
  </si>
  <si>
    <t>A 9 m</t>
  </si>
  <si>
    <t>A 9 m+Z</t>
  </si>
  <si>
    <t>A 9 g</t>
  </si>
  <si>
    <t>R 2</t>
  </si>
  <si>
    <t>R 3</t>
  </si>
  <si>
    <t>R 6</t>
  </si>
  <si>
    <t>R 8</t>
  </si>
  <si>
    <t>C 2</t>
  </si>
  <si>
    <t>C 3</t>
  </si>
  <si>
    <t>W 2</t>
  </si>
  <si>
    <t>W 3</t>
  </si>
  <si>
    <t>einfacher Dienst</t>
  </si>
  <si>
    <t>E 2</t>
  </si>
  <si>
    <t>E 3</t>
  </si>
  <si>
    <t>E 4</t>
  </si>
  <si>
    <t>E 5</t>
  </si>
  <si>
    <t>E 6</t>
  </si>
  <si>
    <t>E 7</t>
  </si>
  <si>
    <t>E 8</t>
  </si>
  <si>
    <t>E 9a</t>
  </si>
  <si>
    <t>E 9b</t>
  </si>
  <si>
    <t>E 9c</t>
  </si>
  <si>
    <t>AT B 3</t>
  </si>
  <si>
    <t>AT B 6</t>
  </si>
  <si>
    <t>Unfallversicherung Bund und Bahn</t>
  </si>
  <si>
    <t>Baumaßnahmen von mehr als 6 Mio. EUR im Einzelfall - rein behördenspezifische Ausprägung</t>
  </si>
  <si>
    <t>Sacheinzelkosten für Beamte und Arbeitnehmer (AN)</t>
  </si>
  <si>
    <t>Ø Gruppe E 2 - E 4</t>
  </si>
  <si>
    <r>
      <rPr>
        <b/>
        <sz val="8"/>
        <color theme="1"/>
        <rFont val="Calibri"/>
        <family val="2"/>
        <scheme val="minor"/>
      </rPr>
      <t>Ø</t>
    </r>
    <r>
      <rPr>
        <b/>
        <sz val="10"/>
        <color theme="1"/>
        <rFont val="Calibri"/>
        <family val="2"/>
        <scheme val="minor"/>
      </rPr>
      <t xml:space="preserve"> Gruppe E 2 - E 4</t>
    </r>
  </si>
  <si>
    <r>
      <rPr>
        <b/>
        <sz val="8"/>
        <color theme="1"/>
        <rFont val="Calibri"/>
        <family val="2"/>
        <scheme val="minor"/>
      </rPr>
      <t>Ø</t>
    </r>
    <r>
      <rPr>
        <b/>
        <sz val="10"/>
        <color theme="1"/>
        <rFont val="Calibri"/>
        <family val="2"/>
        <scheme val="minor"/>
      </rPr>
      <t xml:space="preserve"> Gruppe E 5 - E 9a</t>
    </r>
  </si>
  <si>
    <r>
      <rPr>
        <b/>
        <sz val="8"/>
        <color theme="1"/>
        <rFont val="Calibri"/>
        <family val="2"/>
        <scheme val="minor"/>
      </rPr>
      <t>Ø</t>
    </r>
    <r>
      <rPr>
        <b/>
        <sz val="10"/>
        <color theme="1"/>
        <rFont val="Calibri"/>
        <family val="2"/>
        <scheme val="minor"/>
      </rPr>
      <t xml:space="preserve"> Gruppe E 9b - E 12</t>
    </r>
  </si>
  <si>
    <r>
      <rPr>
        <b/>
        <sz val="8"/>
        <color theme="1"/>
        <rFont val="Calibri"/>
        <family val="2"/>
        <scheme val="minor"/>
      </rPr>
      <t>Ø</t>
    </r>
    <r>
      <rPr>
        <b/>
        <sz val="10"/>
        <color theme="1"/>
        <rFont val="Calibri"/>
        <family val="2"/>
        <scheme val="minor"/>
      </rPr>
      <t xml:space="preserve"> Gruppe E  13 - E 15Ü</t>
    </r>
  </si>
  <si>
    <r>
      <rPr>
        <b/>
        <sz val="8"/>
        <color theme="1"/>
        <rFont val="Calibri"/>
        <family val="2"/>
        <scheme val="minor"/>
      </rPr>
      <t>Ø</t>
    </r>
    <r>
      <rPr>
        <b/>
        <sz val="10"/>
        <color theme="1"/>
        <rFont val="Calibri"/>
        <family val="2"/>
        <scheme val="minor"/>
      </rPr>
      <t xml:space="preserve"> Gruppe AT B 3 - AT B 6</t>
    </r>
  </si>
  <si>
    <t>Ø höherer Dienst (B-Besoldung)</t>
  </si>
  <si>
    <t>Ø mittlerer Dienst</t>
  </si>
  <si>
    <t>Ø gehobener Dienst</t>
  </si>
  <si>
    <t>Ø höherer Dienst (A-Besoldung)</t>
  </si>
  <si>
    <t>Ø höherer Dienst (A- und B-Besoldung)</t>
  </si>
  <si>
    <t>Ø Richter / Staatsanwälte</t>
  </si>
  <si>
    <t>Ø Hochschullehrer BBesO C</t>
  </si>
  <si>
    <t>Ø Hochschullehrer BBesO W</t>
  </si>
  <si>
    <t>Ø Gruppe E 9b - E 12</t>
  </si>
  <si>
    <t>Ø Gruppe E  13 - E 15Ü</t>
  </si>
  <si>
    <t>Ø Gruppe AT B 3 - AT B 6</t>
  </si>
  <si>
    <t>Ø Gruppe E 5 - E 9a</t>
  </si>
  <si>
    <t>PSK</t>
  </si>
  <si>
    <t>Personal- und Sachkostensätze für Kostenberechnungen / Wirtschaftlichkeitsuntersuchungen (PSK) gemäß Rundschreiben des BMF vom 23. Juni 2025 (Gz.: II A 3 - H 1012/00236/007/015)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</si>
</sst>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#,##0\ &quot;€&quot;;\-#,##0\ &quot;€&quot;"/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,##0.00\ &quot;€&quot;"/>
    <numFmt numFmtId="167" formatCode="#,##0\ _€"/>
    <numFmt numFmtId="168" formatCode="#,##0\ &quot;€&quot;"/>
    <numFmt numFmtId="169" formatCode="###\ ##"/>
    <numFmt numFmtId="170" formatCode="_-* #,##0.0\ &quot;€&quot;_-;\-* #,##0.0\ &quot;€&quot;_-;_-* &quot;-&quot;?\ &quot;€&quot;_-;_-@_-"/>
    <numFmt numFmtId="171" formatCode="0.0%"/>
    <numFmt numFmtId="172" formatCode="0.000"/>
  </numFmts>
  <fonts count="59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000000"/>
      <name val="Tahoma"/>
      <family val="2"/>
    </font>
    <font>
      <sz val="12"/>
      <color theme="0"/>
      <name val="Arial"/>
      <family val="2"/>
    </font>
    <font>
      <b/>
      <sz val="10"/>
      <color theme="0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2"/>
      <color rgb="FF006100"/>
      <name val="Arial"/>
      <family val="2"/>
    </font>
    <font>
      <sz val="12"/>
      <color rgb="FF9C0006"/>
      <name val="Arial"/>
      <family val="2"/>
    </font>
    <font>
      <sz val="12"/>
      <color rgb="FF9C6500"/>
      <name val="Arial"/>
      <family val="2"/>
    </font>
    <font>
      <sz val="12"/>
      <color rgb="FF3F3F76"/>
      <name val="Arial"/>
      <family val="2"/>
    </font>
    <font>
      <b/>
      <sz val="12"/>
      <color rgb="FF3F3F3F"/>
      <name val="Arial"/>
      <family val="2"/>
    </font>
    <font>
      <b/>
      <sz val="12"/>
      <color rgb="FFFA7D00"/>
      <name val="Arial"/>
      <family val="2"/>
    </font>
    <font>
      <sz val="12"/>
      <color rgb="FFFA7D00"/>
      <name val="Arial"/>
      <family val="2"/>
    </font>
    <font>
      <b/>
      <sz val="12"/>
      <color theme="0"/>
      <name val="Arial"/>
      <family val="2"/>
    </font>
    <font>
      <sz val="12"/>
      <color rgb="FFFF0000"/>
      <name val="Arial"/>
      <family val="2"/>
    </font>
    <font>
      <i/>
      <sz val="12"/>
      <color rgb="FF7F7F7F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1" tint="0.14999847407452621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"/>
      <color theme="1" tint="0.14996795556505021"/>
      <name val="Calibri"/>
      <family val="2"/>
      <scheme val="minor"/>
    </font>
    <font>
      <b/>
      <sz val="10"/>
      <color theme="1" tint="0.14996795556505021"/>
      <name val="Calibri"/>
      <family val="2"/>
      <scheme val="minor"/>
    </font>
    <font>
      <b/>
      <sz val="9"/>
      <color rgb="FFFFFF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Arial"/>
      <family val="2"/>
    </font>
    <font>
      <b/>
      <sz val="14"/>
      <color rgb="FFFFFF00"/>
      <name val="Calibri"/>
      <family val="2"/>
      <scheme val="minor"/>
    </font>
    <font>
      <b/>
      <sz val="10"/>
      <color rgb="FFFFFF00"/>
      <name val="Calibri"/>
      <family val="2"/>
      <scheme val="minor"/>
    </font>
    <font>
      <sz val="9"/>
      <color theme="6" tint="-0.499984740745262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rgb="FFFFFF00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sz val="11"/>
      <color theme="1" tint="0.14996795556505021"/>
      <name val="Calibri"/>
      <family val="2"/>
      <scheme val="minor"/>
    </font>
    <font>
      <b/>
      <sz val="11"/>
      <color theme="1" tint="0.14996795556505021"/>
      <name val="Calibri"/>
      <family val="2"/>
      <scheme val="minor"/>
    </font>
  </fonts>
  <fills count="4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8000"/>
        <bgColor indexed="64"/>
      </patternFill>
    </fill>
  </fills>
  <borders count="69">
    <border>
      <left/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theme="0"/>
      </top>
      <bottom/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/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/>
      <top style="thin">
        <color theme="0" tint="-0.14993743705557422"/>
      </top>
      <bottom/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ck">
        <color theme="0"/>
      </top>
      <bottom style="thin">
        <color theme="0"/>
      </bottom>
      <diagonal/>
    </border>
    <border>
      <left/>
      <right/>
      <top style="thick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ck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 style="thin">
        <color theme="0"/>
      </bottom>
      <diagonal/>
    </border>
    <border>
      <left/>
      <right/>
      <top style="medium">
        <color theme="0"/>
      </top>
      <bottom style="thin">
        <color theme="0"/>
      </bottom>
      <diagonal/>
    </border>
    <border>
      <left/>
      <right style="medium">
        <color theme="0"/>
      </right>
      <top style="medium">
        <color theme="0"/>
      </top>
      <bottom style="thin">
        <color theme="0"/>
      </bottom>
      <diagonal/>
    </border>
    <border>
      <left/>
      <right style="medium">
        <color theme="0"/>
      </right>
      <top/>
      <bottom style="thin">
        <color theme="0" tint="-0.14993743705557422"/>
      </bottom>
      <diagonal/>
    </border>
    <border>
      <left style="thin">
        <color theme="0" tint="-4.9989318521683403E-2"/>
      </left>
      <right style="medium">
        <color theme="0"/>
      </right>
      <top/>
      <bottom/>
      <diagonal/>
    </border>
    <border>
      <left style="thin">
        <color theme="0"/>
      </left>
      <right style="medium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/>
      <top style="thin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theme="0"/>
      </bottom>
      <diagonal/>
    </border>
    <border>
      <left style="medium">
        <color theme="0"/>
      </left>
      <right/>
      <top/>
      <bottom style="thin">
        <color theme="0" tint="-0.14993743705557422"/>
      </bottom>
      <diagonal/>
    </border>
    <border>
      <left style="medium">
        <color theme="0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medium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</borders>
  <cellStyleXfs count="5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0" applyNumberFormat="0" applyBorder="0" applyAlignment="0" applyProtection="0"/>
    <xf numFmtId="0" fontId="23" fillId="7" borderId="10" applyNumberFormat="0" applyAlignment="0" applyProtection="0"/>
    <xf numFmtId="0" fontId="24" fillId="8" borderId="11" applyNumberFormat="0" applyAlignment="0" applyProtection="0"/>
    <xf numFmtId="0" fontId="25" fillId="8" borderId="10" applyNumberFormat="0" applyAlignment="0" applyProtection="0"/>
    <xf numFmtId="0" fontId="26" fillId="0" borderId="12" applyNumberFormat="0" applyFill="0" applyAlignment="0" applyProtection="0"/>
    <xf numFmtId="0" fontId="27" fillId="9" borderId="13" applyNumberFormat="0" applyAlignment="0" applyProtection="0"/>
    <xf numFmtId="0" fontId="28" fillId="0" borderId="0" applyNumberFormat="0" applyFill="0" applyBorder="0" applyAlignment="0" applyProtection="0"/>
    <xf numFmtId="0" fontId="15" fillId="10" borderId="14" applyNumberFormat="0" applyFont="0" applyAlignment="0" applyProtection="0"/>
    <xf numFmtId="0" fontId="29" fillId="0" borderId="0" applyNumberFormat="0" applyFill="0" applyBorder="0" applyAlignment="0" applyProtection="0"/>
    <xf numFmtId="0" fontId="30" fillId="0" borderId="15" applyNumberFormat="0" applyFill="0" applyAlignment="0" applyProtection="0"/>
    <xf numFmtId="0" fontId="12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2" fillId="34" borderId="0" applyNumberFormat="0" applyBorder="0" applyAlignment="0" applyProtection="0"/>
    <xf numFmtId="0" fontId="15" fillId="0" borderId="0"/>
    <xf numFmtId="0" fontId="31" fillId="0" borderId="0"/>
    <xf numFmtId="44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4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308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3" fillId="0" borderId="0" xfId="0" applyFont="1" applyAlignment="1"/>
    <xf numFmtId="0" fontId="3" fillId="0" borderId="0" xfId="0" applyFont="1" applyBorder="1" applyAlignment="1"/>
    <xf numFmtId="0" fontId="36" fillId="0" borderId="0" xfId="0" applyFont="1" applyAlignment="1"/>
    <xf numFmtId="0" fontId="36" fillId="0" borderId="0" xfId="0" applyFont="1" applyAlignment="1">
      <alignment horizontal="center" vertical="center"/>
    </xf>
    <xf numFmtId="0" fontId="32" fillId="41" borderId="4" xfId="0" applyFont="1" applyFill="1" applyBorder="1" applyAlignment="1">
      <alignment horizontal="center" vertical="center" wrapText="1"/>
    </xf>
    <xf numFmtId="0" fontId="32" fillId="4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169" fontId="3" fillId="0" borderId="0" xfId="0" applyNumberFormat="1" applyFont="1" applyAlignment="1">
      <alignment horizontal="right" vertical="top"/>
    </xf>
    <xf numFmtId="0" fontId="7" fillId="35" borderId="0" xfId="0" applyFont="1" applyFill="1" applyBorder="1" applyAlignment="1"/>
    <xf numFmtId="0" fontId="6" fillId="0" borderId="0" xfId="0" applyFont="1"/>
    <xf numFmtId="0" fontId="8" fillId="0" borderId="0" xfId="0" applyFont="1" applyFill="1"/>
    <xf numFmtId="0" fontId="42" fillId="41" borderId="19" xfId="0" applyFont="1" applyFill="1" applyBorder="1" applyAlignment="1">
      <alignment horizontal="center" wrapText="1"/>
    </xf>
    <xf numFmtId="0" fontId="42" fillId="41" borderId="18" xfId="0" applyFont="1" applyFill="1" applyBorder="1" applyAlignment="1">
      <alignment wrapText="1"/>
    </xf>
    <xf numFmtId="0" fontId="44" fillId="41" borderId="19" xfId="0" applyFont="1" applyFill="1" applyBorder="1" applyAlignment="1">
      <alignment wrapText="1"/>
    </xf>
    <xf numFmtId="0" fontId="36" fillId="0" borderId="0" xfId="0" applyFont="1" applyBorder="1" applyProtection="1">
      <protection locked="0"/>
    </xf>
    <xf numFmtId="0" fontId="3" fillId="0" borderId="0" xfId="0" applyFont="1" applyProtection="1">
      <protection locked="0"/>
    </xf>
    <xf numFmtId="0" fontId="13" fillId="0" borderId="0" xfId="0" applyFont="1" applyProtection="1">
      <protection locked="0"/>
    </xf>
    <xf numFmtId="167" fontId="3" fillId="0" borderId="0" xfId="0" applyNumberFormat="1" applyFont="1" applyProtection="1">
      <protection locked="0"/>
    </xf>
    <xf numFmtId="0" fontId="8" fillId="0" borderId="0" xfId="0" applyFont="1" applyProtection="1"/>
    <xf numFmtId="44" fontId="3" fillId="0" borderId="0" xfId="53" applyFont="1" applyProtection="1">
      <protection locked="0"/>
    </xf>
    <xf numFmtId="171" fontId="3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32" fillId="42" borderId="4" xfId="0" applyFont="1" applyFill="1" applyBorder="1" applyAlignment="1" applyProtection="1">
      <alignment horizontal="center" vertical="center" wrapText="1"/>
    </xf>
    <xf numFmtId="0" fontId="32" fillId="37" borderId="4" xfId="0" applyFont="1" applyFill="1" applyBorder="1" applyAlignment="1" applyProtection="1">
      <alignment horizontal="center" vertical="center" wrapText="1"/>
    </xf>
    <xf numFmtId="0" fontId="45" fillId="0" borderId="0" xfId="0" applyFont="1" applyBorder="1" applyProtection="1">
      <protection locked="0"/>
    </xf>
    <xf numFmtId="0" fontId="46" fillId="0" borderId="0" xfId="0" applyFont="1" applyBorder="1" applyProtection="1">
      <protection locked="0"/>
    </xf>
    <xf numFmtId="0" fontId="47" fillId="0" borderId="0" xfId="0" applyFont="1" applyProtection="1">
      <protection locked="0"/>
    </xf>
    <xf numFmtId="3" fontId="47" fillId="0" borderId="0" xfId="0" applyNumberFormat="1" applyFont="1" applyBorder="1" applyProtection="1">
      <protection locked="0"/>
    </xf>
    <xf numFmtId="3" fontId="47" fillId="0" borderId="0" xfId="0" applyNumberFormat="1" applyFont="1" applyProtection="1">
      <protection locked="0"/>
    </xf>
    <xf numFmtId="4" fontId="36" fillId="0" borderId="0" xfId="0" applyNumberFormat="1" applyFont="1" applyBorder="1" applyProtection="1">
      <protection locked="0"/>
    </xf>
    <xf numFmtId="4" fontId="3" fillId="0" borderId="0" xfId="0" applyNumberFormat="1" applyFont="1" applyProtection="1">
      <protection locked="0"/>
    </xf>
    <xf numFmtId="0" fontId="0" fillId="0" borderId="0" xfId="0" applyBorder="1"/>
    <xf numFmtId="0" fontId="0" fillId="0" borderId="0" xfId="0" applyBorder="1" applyAlignment="1">
      <alignment horizontal="right"/>
    </xf>
    <xf numFmtId="168" fontId="12" fillId="0" borderId="0" xfId="0" applyNumberFormat="1" applyFont="1" applyBorder="1"/>
    <xf numFmtId="0" fontId="3" fillId="0" borderId="0" xfId="0" applyFont="1" applyAlignment="1" applyProtection="1">
      <alignment horizontal="left" vertical="center"/>
      <protection locked="0"/>
    </xf>
    <xf numFmtId="0" fontId="36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  <protection locked="0"/>
    </xf>
    <xf numFmtId="4" fontId="3" fillId="0" borderId="0" xfId="0" applyNumberFormat="1" applyFont="1" applyAlignment="1" applyProtection="1">
      <alignment vertical="center"/>
      <protection locked="0"/>
    </xf>
    <xf numFmtId="0" fontId="10" fillId="42" borderId="0" xfId="0" applyFont="1" applyFill="1" applyBorder="1" applyAlignment="1">
      <alignment horizontal="center" vertical="top" wrapText="1"/>
    </xf>
    <xf numFmtId="0" fontId="10" fillId="45" borderId="0" xfId="0" applyFont="1" applyFill="1" applyBorder="1" applyAlignment="1">
      <alignment horizontal="center" vertical="center" wrapText="1"/>
    </xf>
    <xf numFmtId="0" fontId="8" fillId="0" borderId="56" xfId="0" applyFont="1" applyBorder="1" applyAlignment="1" applyProtection="1">
      <alignment vertical="center"/>
      <protection locked="0"/>
    </xf>
    <xf numFmtId="0" fontId="8" fillId="0" borderId="56" xfId="0" applyFont="1" applyBorder="1" applyProtection="1">
      <protection locked="0"/>
    </xf>
    <xf numFmtId="0" fontId="48" fillId="0" borderId="0" xfId="0" applyFont="1"/>
    <xf numFmtId="0" fontId="49" fillId="0" borderId="0" xfId="0" applyFont="1"/>
    <xf numFmtId="0" fontId="48" fillId="0" borderId="0" xfId="0" applyFont="1" applyFill="1"/>
    <xf numFmtId="0" fontId="32" fillId="46" borderId="6" xfId="0" applyFont="1" applyFill="1" applyBorder="1" applyAlignment="1" applyProtection="1">
      <alignment horizontal="center" vertical="center" wrapText="1"/>
    </xf>
    <xf numFmtId="0" fontId="32" fillId="47" borderId="6" xfId="0" applyFont="1" applyFill="1" applyBorder="1" applyAlignment="1">
      <alignment horizontal="center" vertical="center" wrapText="1"/>
    </xf>
    <xf numFmtId="0" fontId="13" fillId="46" borderId="1" xfId="0" applyFont="1" applyFill="1" applyBorder="1" applyAlignment="1" applyProtection="1">
      <alignment horizontal="left" vertical="center"/>
    </xf>
    <xf numFmtId="0" fontId="13" fillId="46" borderId="2" xfId="0" applyFont="1" applyFill="1" applyBorder="1" applyAlignment="1" applyProtection="1">
      <alignment horizontal="center" vertical="center" wrapText="1"/>
    </xf>
    <xf numFmtId="0" fontId="13" fillId="46" borderId="54" xfId="0" applyFont="1" applyFill="1" applyBorder="1" applyAlignment="1" applyProtection="1">
      <alignment horizontal="center" vertical="center" wrapText="1"/>
    </xf>
    <xf numFmtId="0" fontId="13" fillId="47" borderId="1" xfId="0" applyFont="1" applyFill="1" applyBorder="1" applyAlignment="1">
      <alignment horizontal="left" vertical="center"/>
    </xf>
    <xf numFmtId="0" fontId="13" fillId="47" borderId="2" xfId="0" applyFont="1" applyFill="1" applyBorder="1" applyAlignment="1">
      <alignment horizontal="center" vertical="center" wrapText="1"/>
    </xf>
    <xf numFmtId="0" fontId="13" fillId="47" borderId="3" xfId="0" applyFont="1" applyFill="1" applyBorder="1" applyAlignment="1">
      <alignment horizontal="center" vertical="center" wrapText="1"/>
    </xf>
    <xf numFmtId="4" fontId="50" fillId="0" borderId="0" xfId="0" applyNumberFormat="1" applyFont="1" applyBorder="1" applyAlignment="1" applyProtection="1">
      <alignment horizontal="left"/>
      <protection locked="0"/>
    </xf>
    <xf numFmtId="4" fontId="51" fillId="0" borderId="0" xfId="0" applyNumberFormat="1" applyFont="1" applyBorder="1" applyAlignment="1" applyProtection="1">
      <alignment horizontal="left"/>
      <protection locked="0"/>
    </xf>
    <xf numFmtId="172" fontId="12" fillId="19" borderId="0" xfId="28" applyNumberFormat="1"/>
    <xf numFmtId="0" fontId="12" fillId="19" borderId="0" xfId="28"/>
    <xf numFmtId="44" fontId="51" fillId="0" borderId="0" xfId="53" applyFont="1" applyBorder="1" applyAlignment="1" applyProtection="1">
      <alignment horizontal="left"/>
      <protection locked="0"/>
    </xf>
    <xf numFmtId="44" fontId="35" fillId="0" borderId="0" xfId="53" applyFont="1" applyProtection="1">
      <protection locked="0"/>
    </xf>
    <xf numFmtId="44" fontId="13" fillId="0" borderId="0" xfId="53" applyFont="1" applyAlignment="1" applyProtection="1">
      <alignment vertical="center"/>
      <protection locked="0"/>
    </xf>
    <xf numFmtId="44" fontId="13" fillId="0" borderId="0" xfId="53" applyFont="1" applyProtection="1">
      <protection locked="0"/>
    </xf>
    <xf numFmtId="44" fontId="7" fillId="0" borderId="0" xfId="53" applyFont="1" applyProtection="1">
      <protection locked="0"/>
    </xf>
    <xf numFmtId="0" fontId="13" fillId="47" borderId="42" xfId="0" applyFont="1" applyFill="1" applyBorder="1" applyAlignment="1">
      <alignment horizontal="left" vertical="center"/>
    </xf>
    <xf numFmtId="0" fontId="13" fillId="47" borderId="43" xfId="0" applyFont="1" applyFill="1" applyBorder="1" applyAlignment="1">
      <alignment horizontal="center" vertical="center"/>
    </xf>
    <xf numFmtId="0" fontId="13" fillId="47" borderId="29" xfId="0" applyFont="1" applyFill="1" applyBorder="1" applyAlignment="1">
      <alignment horizontal="center" vertical="center"/>
    </xf>
    <xf numFmtId="168" fontId="34" fillId="40" borderId="25" xfId="0" applyNumberFormat="1" applyFont="1" applyFill="1" applyBorder="1" applyAlignment="1" applyProtection="1">
      <alignment vertical="center"/>
    </xf>
    <xf numFmtId="49" fontId="7" fillId="40" borderId="28" xfId="0" applyNumberFormat="1" applyFont="1" applyFill="1" applyBorder="1" applyAlignment="1" applyProtection="1">
      <alignment vertical="center"/>
    </xf>
    <xf numFmtId="168" fontId="33" fillId="40" borderId="29" xfId="0" applyNumberFormat="1" applyFont="1" applyFill="1" applyBorder="1" applyAlignment="1" applyProtection="1">
      <alignment vertical="center"/>
    </xf>
    <xf numFmtId="168" fontId="34" fillId="3" borderId="33" xfId="0" applyNumberFormat="1" applyFont="1" applyFill="1" applyBorder="1" applyAlignment="1" applyProtection="1">
      <alignment vertical="center"/>
    </xf>
    <xf numFmtId="168" fontId="34" fillId="3" borderId="25" xfId="0" applyNumberFormat="1" applyFont="1" applyFill="1" applyBorder="1" applyAlignment="1" applyProtection="1">
      <alignment vertical="center"/>
    </xf>
    <xf numFmtId="49" fontId="7" fillId="3" borderId="28" xfId="0" applyNumberFormat="1" applyFont="1" applyFill="1" applyBorder="1" applyAlignment="1" applyProtection="1">
      <alignment vertical="center"/>
    </xf>
    <xf numFmtId="168" fontId="33" fillId="3" borderId="29" xfId="0" applyNumberFormat="1" applyFont="1" applyFill="1" applyBorder="1" applyAlignment="1" applyProtection="1">
      <alignment vertical="center"/>
    </xf>
    <xf numFmtId="168" fontId="34" fillId="40" borderId="33" xfId="0" applyNumberFormat="1" applyFont="1" applyFill="1" applyBorder="1" applyAlignment="1" applyProtection="1">
      <alignment vertical="center"/>
    </xf>
    <xf numFmtId="49" fontId="7" fillId="3" borderId="24" xfId="0" applyNumberFormat="1" applyFont="1" applyFill="1" applyBorder="1" applyAlignment="1" applyProtection="1">
      <alignment vertical="center"/>
    </xf>
    <xf numFmtId="168" fontId="33" fillId="3" borderId="25" xfId="0" applyNumberFormat="1" applyFont="1" applyFill="1" applyBorder="1" applyAlignment="1" applyProtection="1">
      <alignment vertical="center"/>
    </xf>
    <xf numFmtId="49" fontId="7" fillId="3" borderId="26" xfId="0" applyNumberFormat="1" applyFont="1" applyFill="1" applyBorder="1" applyAlignment="1" applyProtection="1">
      <alignment vertical="center"/>
    </xf>
    <xf numFmtId="168" fontId="33" fillId="3" borderId="27" xfId="0" applyNumberFormat="1" applyFont="1" applyFill="1" applyBorder="1" applyAlignment="1" applyProtection="1">
      <alignment vertical="center"/>
    </xf>
    <xf numFmtId="49" fontId="3" fillId="2" borderId="30" xfId="0" applyNumberFormat="1" applyFont="1" applyFill="1" applyBorder="1" applyAlignment="1">
      <alignment vertical="center"/>
    </xf>
    <xf numFmtId="168" fontId="37" fillId="2" borderId="23" xfId="0" applyNumberFormat="1" applyFont="1" applyFill="1" applyBorder="1" applyAlignment="1">
      <alignment vertical="center"/>
    </xf>
    <xf numFmtId="168" fontId="37" fillId="2" borderId="25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49" fontId="7" fillId="2" borderId="36" xfId="0" applyNumberFormat="1" applyFont="1" applyFill="1" applyBorder="1" applyAlignment="1">
      <alignment vertical="center"/>
    </xf>
    <xf numFmtId="168" fontId="38" fillId="2" borderId="29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49" fontId="3" fillId="38" borderId="31" xfId="0" applyNumberFormat="1" applyFont="1" applyFill="1" applyBorder="1" applyAlignment="1">
      <alignment vertical="center"/>
    </xf>
    <xf numFmtId="168" fontId="37" fillId="38" borderId="33" xfId="0" applyNumberFormat="1" applyFont="1" applyFill="1" applyBorder="1" applyAlignment="1">
      <alignment vertical="center"/>
    </xf>
    <xf numFmtId="49" fontId="3" fillId="38" borderId="30" xfId="0" applyNumberFormat="1" applyFont="1" applyFill="1" applyBorder="1" applyAlignment="1">
      <alignment vertical="center"/>
    </xf>
    <xf numFmtId="168" fontId="37" fillId="38" borderId="25" xfId="0" applyNumberFormat="1" applyFont="1" applyFill="1" applyBorder="1" applyAlignment="1">
      <alignment vertical="center"/>
    </xf>
    <xf numFmtId="168" fontId="38" fillId="38" borderId="58" xfId="0" applyNumberFormat="1" applyFont="1" applyFill="1" applyBorder="1" applyAlignment="1">
      <alignment vertical="center"/>
    </xf>
    <xf numFmtId="168" fontId="38" fillId="38" borderId="25" xfId="0" applyNumberFormat="1" applyFont="1" applyFill="1" applyBorder="1" applyAlignment="1">
      <alignment vertical="center"/>
    </xf>
    <xf numFmtId="49" fontId="3" fillId="2" borderId="31" xfId="0" applyNumberFormat="1" applyFont="1" applyFill="1" applyBorder="1" applyAlignment="1">
      <alignment vertical="center"/>
    </xf>
    <xf numFmtId="168" fontId="37" fillId="2" borderId="33" xfId="0" applyNumberFormat="1" applyFont="1" applyFill="1" applyBorder="1" applyAlignment="1">
      <alignment vertical="center"/>
    </xf>
    <xf numFmtId="168" fontId="37" fillId="2" borderId="35" xfId="0" applyNumberFormat="1" applyFont="1" applyFill="1" applyBorder="1" applyAlignment="1">
      <alignment vertical="center"/>
    </xf>
    <xf numFmtId="168" fontId="35" fillId="2" borderId="60" xfId="0" applyNumberFormat="1" applyFont="1" applyFill="1" applyBorder="1" applyAlignment="1">
      <alignment vertical="center"/>
    </xf>
    <xf numFmtId="168" fontId="38" fillId="2" borderId="58" xfId="0" applyNumberFormat="1" applyFont="1" applyFill="1" applyBorder="1" applyAlignment="1">
      <alignment vertical="center"/>
    </xf>
    <xf numFmtId="0" fontId="7" fillId="0" borderId="61" xfId="0" applyFont="1" applyBorder="1" applyAlignment="1">
      <alignment vertical="center"/>
    </xf>
    <xf numFmtId="0" fontId="3" fillId="0" borderId="62" xfId="0" applyFont="1" applyBorder="1" applyAlignment="1">
      <alignment vertical="center"/>
    </xf>
    <xf numFmtId="168" fontId="37" fillId="38" borderId="56" xfId="0" applyNumberFormat="1" applyFont="1" applyFill="1" applyBorder="1" applyAlignment="1">
      <alignment vertical="center"/>
    </xf>
    <xf numFmtId="0" fontId="3" fillId="0" borderId="49" xfId="0" applyFont="1" applyBorder="1" applyAlignment="1">
      <alignment vertical="center"/>
    </xf>
    <xf numFmtId="49" fontId="3" fillId="2" borderId="42" xfId="0" applyNumberFormat="1" applyFont="1" applyFill="1" applyBorder="1" applyAlignment="1">
      <alignment vertical="center"/>
    </xf>
    <xf numFmtId="49" fontId="3" fillId="2" borderId="25" xfId="0" applyNumberFormat="1" applyFont="1" applyFill="1" applyBorder="1" applyAlignment="1">
      <alignment horizontal="right" vertical="center"/>
    </xf>
    <xf numFmtId="170" fontId="7" fillId="2" borderId="45" xfId="53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49" fontId="3" fillId="39" borderId="42" xfId="0" applyNumberFormat="1" applyFont="1" applyFill="1" applyBorder="1" applyAlignment="1">
      <alignment vertical="center"/>
    </xf>
    <xf numFmtId="49" fontId="3" fillId="39" borderId="25" xfId="0" applyNumberFormat="1" applyFont="1" applyFill="1" applyBorder="1" applyAlignment="1">
      <alignment horizontal="right" vertical="center"/>
    </xf>
    <xf numFmtId="170" fontId="7" fillId="39" borderId="45" xfId="53" applyNumberFormat="1" applyFont="1" applyFill="1" applyBorder="1" applyAlignment="1">
      <alignment vertical="center"/>
    </xf>
    <xf numFmtId="49" fontId="3" fillId="39" borderId="46" xfId="0" applyNumberFormat="1" applyFont="1" applyFill="1" applyBorder="1" applyAlignment="1">
      <alignment vertical="center"/>
    </xf>
    <xf numFmtId="49" fontId="3" fillId="39" borderId="27" xfId="0" applyNumberFormat="1" applyFont="1" applyFill="1" applyBorder="1" applyAlignment="1">
      <alignment horizontal="right" vertical="center"/>
    </xf>
    <xf numFmtId="170" fontId="7" fillId="39" borderId="47" xfId="53" applyNumberFormat="1" applyFont="1" applyFill="1" applyBorder="1" applyAlignment="1">
      <alignment vertical="center"/>
    </xf>
    <xf numFmtId="168" fontId="37" fillId="2" borderId="38" xfId="0" applyNumberFormat="1" applyFont="1" applyFill="1" applyBorder="1" applyAlignment="1">
      <alignment vertical="center"/>
    </xf>
    <xf numFmtId="168" fontId="38" fillId="2" borderId="37" xfId="0" applyNumberFormat="1" applyFont="1" applyFill="1" applyBorder="1" applyAlignment="1">
      <alignment vertical="center"/>
    </xf>
    <xf numFmtId="168" fontId="37" fillId="38" borderId="39" xfId="0" applyNumberFormat="1" applyFont="1" applyFill="1" applyBorder="1" applyAlignment="1">
      <alignment vertical="center"/>
    </xf>
    <xf numFmtId="168" fontId="37" fillId="38" borderId="38" xfId="0" applyNumberFormat="1" applyFont="1" applyFill="1" applyBorder="1" applyAlignment="1">
      <alignment vertical="center"/>
    </xf>
    <xf numFmtId="49" fontId="7" fillId="38" borderId="36" xfId="0" applyNumberFormat="1" applyFont="1" applyFill="1" applyBorder="1" applyAlignment="1">
      <alignment vertical="center"/>
    </xf>
    <xf numFmtId="168" fontId="38" fillId="38" borderId="29" xfId="0" applyNumberFormat="1" applyFont="1" applyFill="1" applyBorder="1" applyAlignment="1">
      <alignment vertical="center"/>
    </xf>
    <xf numFmtId="168" fontId="38" fillId="38" borderId="37" xfId="0" applyNumberFormat="1" applyFont="1" applyFill="1" applyBorder="1" applyAlignment="1">
      <alignment vertical="center"/>
    </xf>
    <xf numFmtId="168" fontId="37" fillId="2" borderId="39" xfId="0" applyNumberFormat="1" applyFont="1" applyFill="1" applyBorder="1" applyAlignment="1">
      <alignment vertical="center"/>
    </xf>
    <xf numFmtId="168" fontId="38" fillId="2" borderId="25" xfId="0" applyNumberFormat="1" applyFont="1" applyFill="1" applyBorder="1" applyAlignment="1">
      <alignment vertical="center"/>
    </xf>
    <xf numFmtId="168" fontId="38" fillId="2" borderId="38" xfId="0" applyNumberFormat="1" applyFont="1" applyFill="1" applyBorder="1" applyAlignment="1">
      <alignment vertical="center"/>
    </xf>
    <xf numFmtId="49" fontId="3" fillId="2" borderId="30" xfId="0" applyNumberFormat="1" applyFont="1" applyFill="1" applyBorder="1" applyAlignment="1">
      <alignment horizontal="left" vertical="center" indent="1"/>
    </xf>
    <xf numFmtId="49" fontId="3" fillId="38" borderId="31" xfId="0" applyNumberFormat="1" applyFont="1" applyFill="1" applyBorder="1" applyAlignment="1">
      <alignment horizontal="left" vertical="center" indent="1"/>
    </xf>
    <xf numFmtId="49" fontId="3" fillId="38" borderId="30" xfId="0" applyNumberFormat="1" applyFont="1" applyFill="1" applyBorder="1" applyAlignment="1">
      <alignment horizontal="left" vertical="center" indent="1"/>
    </xf>
    <xf numFmtId="49" fontId="3" fillId="2" borderId="31" xfId="0" applyNumberFormat="1" applyFont="1" applyFill="1" applyBorder="1" applyAlignment="1">
      <alignment horizontal="left" vertical="center" indent="1"/>
    </xf>
    <xf numFmtId="49" fontId="3" fillId="2" borderId="24" xfId="0" applyNumberFormat="1" applyFont="1" applyFill="1" applyBorder="1" applyAlignment="1">
      <alignment horizontal="left" vertical="center" indent="1"/>
    </xf>
    <xf numFmtId="49" fontId="3" fillId="38" borderId="24" xfId="0" applyNumberFormat="1" applyFont="1" applyFill="1" applyBorder="1" applyAlignment="1">
      <alignment horizontal="left" vertical="center" indent="1"/>
    </xf>
    <xf numFmtId="49" fontId="7" fillId="2" borderId="36" xfId="0" applyNumberFormat="1" applyFont="1" applyFill="1" applyBorder="1" applyAlignment="1">
      <alignment horizontal="left" vertical="center"/>
    </xf>
    <xf numFmtId="49" fontId="7" fillId="38" borderId="57" xfId="0" applyNumberFormat="1" applyFont="1" applyFill="1" applyBorder="1" applyAlignment="1">
      <alignment horizontal="left" vertical="center"/>
    </xf>
    <xf numFmtId="49" fontId="7" fillId="2" borderId="57" xfId="0" applyNumberFormat="1" applyFont="1" applyFill="1" applyBorder="1" applyAlignment="1">
      <alignment horizontal="left" vertical="center"/>
    </xf>
    <xf numFmtId="0" fontId="3" fillId="0" borderId="48" xfId="0" applyFont="1" applyBorder="1" applyAlignment="1" applyProtection="1">
      <alignment vertical="center"/>
    </xf>
    <xf numFmtId="49" fontId="3" fillId="40" borderId="42" xfId="0" applyNumberFormat="1" applyFont="1" applyFill="1" applyBorder="1" applyAlignment="1" applyProtection="1">
      <alignment vertical="center"/>
    </xf>
    <xf numFmtId="49" fontId="3" fillId="40" borderId="25" xfId="0" applyNumberFormat="1" applyFont="1" applyFill="1" applyBorder="1" applyAlignment="1" applyProtection="1">
      <alignment horizontal="right" vertical="center"/>
    </xf>
    <xf numFmtId="170" fontId="7" fillId="40" borderId="45" xfId="53" applyNumberFormat="1" applyFont="1" applyFill="1" applyBorder="1" applyAlignment="1" applyProtection="1">
      <alignment vertical="center"/>
    </xf>
    <xf numFmtId="49" fontId="3" fillId="3" borderId="42" xfId="0" applyNumberFormat="1" applyFont="1" applyFill="1" applyBorder="1" applyAlignment="1" applyProtection="1">
      <alignment vertical="center"/>
    </xf>
    <xf numFmtId="49" fontId="3" fillId="3" borderId="25" xfId="0" applyNumberFormat="1" applyFont="1" applyFill="1" applyBorder="1" applyAlignment="1" applyProtection="1">
      <alignment horizontal="right" vertical="center"/>
    </xf>
    <xf numFmtId="170" fontId="7" fillId="3" borderId="45" xfId="53" applyNumberFormat="1" applyFont="1" applyFill="1" applyBorder="1" applyAlignment="1" applyProtection="1">
      <alignment vertical="center"/>
    </xf>
    <xf numFmtId="171" fontId="34" fillId="40" borderId="25" xfId="54" applyNumberFormat="1" applyFont="1" applyFill="1" applyBorder="1" applyAlignment="1" applyProtection="1">
      <alignment vertical="center"/>
    </xf>
    <xf numFmtId="171" fontId="33" fillId="40" borderId="29" xfId="54" applyNumberFormat="1" applyFont="1" applyFill="1" applyBorder="1" applyAlignment="1" applyProtection="1">
      <alignment vertical="center"/>
    </xf>
    <xf numFmtId="171" fontId="34" fillId="3" borderId="33" xfId="54" applyNumberFormat="1" applyFont="1" applyFill="1" applyBorder="1" applyAlignment="1" applyProtection="1">
      <alignment vertical="center"/>
    </xf>
    <xf numFmtId="171" fontId="34" fillId="3" borderId="25" xfId="54" applyNumberFormat="1" applyFont="1" applyFill="1" applyBorder="1" applyAlignment="1" applyProtection="1">
      <alignment vertical="center"/>
    </xf>
    <xf numFmtId="171" fontId="33" fillId="40" borderId="23" xfId="54" applyNumberFormat="1" applyFont="1" applyFill="1" applyBorder="1" applyAlignment="1" applyProtection="1">
      <alignment vertical="center"/>
    </xf>
    <xf numFmtId="171" fontId="33" fillId="3" borderId="25" xfId="54" applyNumberFormat="1" applyFont="1" applyFill="1" applyBorder="1" applyAlignment="1" applyProtection="1">
      <alignment vertical="center"/>
    </xf>
    <xf numFmtId="171" fontId="33" fillId="3" borderId="29" xfId="54" applyNumberFormat="1" applyFont="1" applyFill="1" applyBorder="1" applyAlignment="1" applyProtection="1">
      <alignment vertical="center"/>
    </xf>
    <xf numFmtId="171" fontId="34" fillId="40" borderId="33" xfId="54" applyNumberFormat="1" applyFont="1" applyFill="1" applyBorder="1" applyAlignment="1" applyProtection="1">
      <alignment vertical="center"/>
    </xf>
    <xf numFmtId="171" fontId="34" fillId="3" borderId="29" xfId="54" applyNumberFormat="1" applyFont="1" applyFill="1" applyBorder="1" applyAlignment="1" applyProtection="1">
      <alignment vertical="center"/>
    </xf>
    <xf numFmtId="171" fontId="33" fillId="3" borderId="27" xfId="54" applyNumberFormat="1" applyFont="1" applyFill="1" applyBorder="1" applyAlignment="1" applyProtection="1">
      <alignment vertical="center"/>
    </xf>
    <xf numFmtId="49" fontId="3" fillId="40" borderId="63" xfId="0" applyNumberFormat="1" applyFont="1" applyFill="1" applyBorder="1" applyAlignment="1" applyProtection="1">
      <alignment horizontal="left" vertical="center" indent="1"/>
    </xf>
    <xf numFmtId="49" fontId="3" fillId="40" borderId="24" xfId="0" applyNumberFormat="1" applyFont="1" applyFill="1" applyBorder="1" applyAlignment="1" applyProtection="1">
      <alignment horizontal="left" vertical="center" indent="1"/>
    </xf>
    <xf numFmtId="49" fontId="3" fillId="3" borderId="32" xfId="0" applyNumberFormat="1" applyFont="1" applyFill="1" applyBorder="1" applyAlignment="1" applyProtection="1">
      <alignment horizontal="left" vertical="center" indent="1"/>
    </xf>
    <xf numFmtId="49" fontId="3" fillId="3" borderId="24" xfId="0" applyNumberFormat="1" applyFont="1" applyFill="1" applyBorder="1" applyAlignment="1" applyProtection="1">
      <alignment horizontal="left" vertical="center" indent="1"/>
    </xf>
    <xf numFmtId="49" fontId="3" fillId="40" borderId="32" xfId="0" applyNumberFormat="1" applyFont="1" applyFill="1" applyBorder="1" applyAlignment="1" applyProtection="1">
      <alignment horizontal="left" vertical="center" indent="1"/>
    </xf>
    <xf numFmtId="49" fontId="7" fillId="3" borderId="24" xfId="0" applyNumberFormat="1" applyFont="1" applyFill="1" applyBorder="1" applyAlignment="1" applyProtection="1">
      <alignment horizontal="left" vertical="center"/>
    </xf>
    <xf numFmtId="49" fontId="7" fillId="3" borderId="28" xfId="0" applyNumberFormat="1" applyFont="1" applyFill="1" applyBorder="1" applyAlignment="1" applyProtection="1">
      <alignment horizontal="left" vertical="center"/>
    </xf>
    <xf numFmtId="49" fontId="7" fillId="40" borderId="28" xfId="0" applyNumberFormat="1" applyFont="1" applyFill="1" applyBorder="1" applyAlignment="1" applyProtection="1">
      <alignment horizontal="left" vertical="center"/>
    </xf>
    <xf numFmtId="49" fontId="7" fillId="3" borderId="26" xfId="0" applyNumberFormat="1" applyFont="1" applyFill="1" applyBorder="1" applyAlignment="1" applyProtection="1">
      <alignment horizontal="left" vertical="center"/>
    </xf>
    <xf numFmtId="49" fontId="7" fillId="40" borderId="30" xfId="0" applyNumberFormat="1" applyFont="1" applyFill="1" applyBorder="1" applyAlignment="1" applyProtection="1">
      <alignment horizontal="left" vertical="center" indent="1"/>
    </xf>
    <xf numFmtId="49" fontId="7" fillId="3" borderId="30" xfId="0" applyNumberFormat="1" applyFont="1" applyFill="1" applyBorder="1" applyAlignment="1" applyProtection="1">
      <alignment horizontal="left" vertical="center" indent="1"/>
    </xf>
    <xf numFmtId="168" fontId="34" fillId="40" borderId="45" xfId="0" applyNumberFormat="1" applyFont="1" applyFill="1" applyBorder="1" applyAlignment="1" applyProtection="1">
      <alignment vertical="center"/>
    </xf>
    <xf numFmtId="44" fontId="14" fillId="0" borderId="0" xfId="53" applyFont="1" applyAlignment="1" applyProtection="1">
      <alignment vertical="center"/>
      <protection locked="0"/>
    </xf>
    <xf numFmtId="44" fontId="3" fillId="0" borderId="0" xfId="53" applyFont="1" applyAlignment="1" applyProtection="1">
      <alignment vertical="center"/>
      <protection locked="0"/>
    </xf>
    <xf numFmtId="168" fontId="33" fillId="40" borderId="43" xfId="0" applyNumberFormat="1" applyFont="1" applyFill="1" applyBorder="1" applyAlignment="1" applyProtection="1">
      <alignment vertical="center"/>
    </xf>
    <xf numFmtId="168" fontId="34" fillId="3" borderId="55" xfId="0" applyNumberFormat="1" applyFont="1" applyFill="1" applyBorder="1" applyAlignment="1" applyProtection="1">
      <alignment vertical="center"/>
    </xf>
    <xf numFmtId="168" fontId="34" fillId="3" borderId="45" xfId="0" applyNumberFormat="1" applyFont="1" applyFill="1" applyBorder="1" applyAlignment="1" applyProtection="1">
      <alignment vertical="center"/>
    </xf>
    <xf numFmtId="168" fontId="33" fillId="3" borderId="45" xfId="0" applyNumberFormat="1" applyFont="1" applyFill="1" applyBorder="1" applyAlignment="1" applyProtection="1">
      <alignment vertical="center"/>
    </xf>
    <xf numFmtId="168" fontId="33" fillId="3" borderId="43" xfId="0" applyNumberFormat="1" applyFont="1" applyFill="1" applyBorder="1" applyAlignment="1" applyProtection="1">
      <alignment vertical="center"/>
    </xf>
    <xf numFmtId="168" fontId="34" fillId="40" borderId="55" xfId="0" applyNumberFormat="1" applyFont="1" applyFill="1" applyBorder="1" applyAlignment="1" applyProtection="1">
      <alignment vertical="center"/>
    </xf>
    <xf numFmtId="168" fontId="34" fillId="40" borderId="23" xfId="0" applyNumberFormat="1" applyFont="1" applyFill="1" applyBorder="1" applyAlignment="1" applyProtection="1">
      <alignment vertical="center"/>
    </xf>
    <xf numFmtId="168" fontId="34" fillId="40" borderId="64" xfId="0" applyNumberFormat="1" applyFont="1" applyFill="1" applyBorder="1" applyAlignment="1" applyProtection="1">
      <alignment vertical="center"/>
    </xf>
    <xf numFmtId="0" fontId="3" fillId="0" borderId="16" xfId="0" applyFont="1" applyBorder="1" applyAlignment="1" applyProtection="1">
      <alignment vertical="center"/>
      <protection locked="0"/>
    </xf>
    <xf numFmtId="167" fontId="3" fillId="0" borderId="16" xfId="0" applyNumberFormat="1" applyFont="1" applyBorder="1" applyAlignment="1" applyProtection="1">
      <alignment vertical="center"/>
      <protection locked="0"/>
    </xf>
    <xf numFmtId="0" fontId="9" fillId="46" borderId="24" xfId="0" applyFont="1" applyFill="1" applyBorder="1" applyAlignment="1" applyProtection="1">
      <alignment horizontal="left" vertical="center"/>
    </xf>
    <xf numFmtId="171" fontId="10" fillId="46" borderId="30" xfId="0" applyNumberFormat="1" applyFont="1" applyFill="1" applyBorder="1" applyAlignment="1" applyProtection="1">
      <alignment horizontal="center" vertical="center"/>
    </xf>
    <xf numFmtId="0" fontId="13" fillId="46" borderId="36" xfId="0" applyFont="1" applyFill="1" applyBorder="1" applyAlignment="1" applyProtection="1">
      <alignment horizontal="left" vertical="center"/>
    </xf>
    <xf numFmtId="171" fontId="13" fillId="46" borderId="29" xfId="0" applyNumberFormat="1" applyFont="1" applyFill="1" applyBorder="1" applyAlignment="1" applyProtection="1">
      <alignment horizontal="center" vertical="center"/>
    </xf>
    <xf numFmtId="0" fontId="13" fillId="46" borderId="42" xfId="0" applyFont="1" applyFill="1" applyBorder="1" applyAlignment="1" applyProtection="1">
      <alignment horizontal="left" vertical="center"/>
    </xf>
    <xf numFmtId="0" fontId="13" fillId="46" borderId="29" xfId="0" applyFont="1" applyFill="1" applyBorder="1" applyAlignment="1" applyProtection="1">
      <alignment horizontal="center" vertical="center"/>
    </xf>
    <xf numFmtId="0" fontId="13" fillId="46" borderId="43" xfId="0" applyFont="1" applyFill="1" applyBorder="1" applyAlignment="1" applyProtection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5" fillId="36" borderId="25" xfId="0" applyFont="1" applyFill="1" applyBorder="1" applyAlignment="1">
      <alignment vertical="center"/>
    </xf>
    <xf numFmtId="169" fontId="31" fillId="36" borderId="25" xfId="0" applyNumberFormat="1" applyFont="1" applyFill="1" applyBorder="1" applyAlignment="1">
      <alignment horizontal="right" vertical="center" wrapText="1"/>
    </xf>
    <xf numFmtId="168" fontId="1" fillId="36" borderId="25" xfId="0" applyNumberFormat="1" applyFont="1" applyFill="1" applyBorder="1" applyAlignment="1">
      <alignment horizontal="right" vertical="center" wrapText="1"/>
    </xf>
    <xf numFmtId="168" fontId="40" fillId="43" borderId="38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44" borderId="25" xfId="0" applyFont="1" applyFill="1" applyBorder="1" applyAlignment="1">
      <alignment vertical="center"/>
    </xf>
    <xf numFmtId="169" fontId="31" fillId="44" borderId="25" xfId="0" applyNumberFormat="1" applyFont="1" applyFill="1" applyBorder="1" applyAlignment="1">
      <alignment horizontal="right" vertical="center"/>
    </xf>
    <xf numFmtId="168" fontId="31" fillId="44" borderId="25" xfId="0" applyNumberFormat="1" applyFont="1" applyFill="1" applyBorder="1" applyAlignment="1">
      <alignment horizontal="right" vertical="center"/>
    </xf>
    <xf numFmtId="169" fontId="31" fillId="36" borderId="25" xfId="0" applyNumberFormat="1" applyFont="1" applyFill="1" applyBorder="1" applyAlignment="1">
      <alignment horizontal="right" vertical="center"/>
    </xf>
    <xf numFmtId="168" fontId="31" fillId="36" borderId="25" xfId="0" applyNumberFormat="1" applyFont="1" applyFill="1" applyBorder="1" applyAlignment="1">
      <alignment horizontal="right" vertical="center"/>
    </xf>
    <xf numFmtId="0" fontId="5" fillId="44" borderId="25" xfId="0" applyFont="1" applyFill="1" applyBorder="1" applyAlignment="1">
      <alignment vertical="center" wrapText="1"/>
    </xf>
    <xf numFmtId="0" fontId="5" fillId="36" borderId="25" xfId="0" applyFont="1" applyFill="1" applyBorder="1" applyAlignment="1">
      <alignment vertical="center" wrapText="1"/>
    </xf>
    <xf numFmtId="168" fontId="31" fillId="36" borderId="25" xfId="0" applyNumberFormat="1" applyFont="1" applyFill="1" applyBorder="1" applyAlignment="1">
      <alignment horizontal="right" vertical="center" wrapText="1"/>
    </xf>
    <xf numFmtId="0" fontId="5" fillId="0" borderId="25" xfId="0" applyFont="1" applyBorder="1" applyAlignment="1">
      <alignment vertical="center"/>
    </xf>
    <xf numFmtId="169" fontId="3" fillId="0" borderId="25" xfId="0" applyNumberFormat="1" applyFont="1" applyFill="1" applyBorder="1" applyAlignment="1">
      <alignment horizontal="right" vertical="center"/>
    </xf>
    <xf numFmtId="168" fontId="6" fillId="0" borderId="25" xfId="0" applyNumberFormat="1" applyFont="1" applyBorder="1" applyAlignment="1">
      <alignment vertical="center"/>
    </xf>
    <xf numFmtId="168" fontId="6" fillId="0" borderId="38" xfId="0" applyNumberFormat="1" applyFont="1" applyBorder="1" applyAlignment="1">
      <alignment vertical="center"/>
    </xf>
    <xf numFmtId="0" fontId="31" fillId="0" borderId="0" xfId="0" applyFont="1" applyBorder="1" applyAlignment="1">
      <alignment vertical="center"/>
    </xf>
    <xf numFmtId="0" fontId="41" fillId="42" borderId="23" xfId="0" applyFont="1" applyFill="1" applyBorder="1" applyAlignment="1">
      <alignment horizontal="right" vertical="center"/>
    </xf>
    <xf numFmtId="168" fontId="9" fillId="42" borderId="23" xfId="0" applyNumberFormat="1" applyFont="1" applyFill="1" applyBorder="1" applyAlignment="1">
      <alignment vertical="center"/>
    </xf>
    <xf numFmtId="0" fontId="31" fillId="0" borderId="0" xfId="0" applyFont="1" applyAlignment="1">
      <alignment vertical="center"/>
    </xf>
    <xf numFmtId="5" fontId="31" fillId="36" borderId="25" xfId="0" applyNumberFormat="1" applyFont="1" applyFill="1" applyBorder="1" applyAlignment="1">
      <alignment horizontal="right" vertical="center" wrapText="1"/>
    </xf>
    <xf numFmtId="5" fontId="40" fillId="43" borderId="38" xfId="0" applyNumberFormat="1" applyFont="1" applyFill="1" applyBorder="1" applyAlignment="1">
      <alignment vertical="center"/>
    </xf>
    <xf numFmtId="5" fontId="31" fillId="44" borderId="25" xfId="0" applyNumberFormat="1" applyFont="1" applyFill="1" applyBorder="1" applyAlignment="1">
      <alignment horizontal="right" vertical="center"/>
    </xf>
    <xf numFmtId="6" fontId="31" fillId="36" borderId="25" xfId="0" applyNumberFormat="1" applyFont="1" applyFill="1" applyBorder="1" applyAlignment="1">
      <alignment horizontal="right" vertical="center"/>
    </xf>
    <xf numFmtId="6" fontId="40" fillId="43" borderId="38" xfId="0" applyNumberFormat="1" applyFont="1" applyFill="1" applyBorder="1" applyAlignment="1">
      <alignment vertical="center"/>
    </xf>
    <xf numFmtId="5" fontId="31" fillId="36" borderId="25" xfId="0" applyNumberFormat="1" applyFont="1" applyFill="1" applyBorder="1" applyAlignment="1">
      <alignment horizontal="right" vertical="center"/>
    </xf>
    <xf numFmtId="0" fontId="5" fillId="0" borderId="36" xfId="0" applyFont="1" applyBorder="1" applyAlignment="1">
      <alignment vertical="center"/>
    </xf>
    <xf numFmtId="0" fontId="5" fillId="36" borderId="29" xfId="0" applyFont="1" applyFill="1" applyBorder="1" applyAlignment="1">
      <alignment vertical="center" wrapText="1"/>
    </xf>
    <xf numFmtId="169" fontId="31" fillId="36" borderId="29" xfId="0" applyNumberFormat="1" applyFont="1" applyFill="1" applyBorder="1" applyAlignment="1">
      <alignment horizontal="right" vertical="center"/>
    </xf>
    <xf numFmtId="5" fontId="31" fillId="36" borderId="29" xfId="0" applyNumberFormat="1" applyFont="1" applyFill="1" applyBorder="1" applyAlignment="1">
      <alignment horizontal="right" vertical="center"/>
    </xf>
    <xf numFmtId="5" fontId="40" fillId="43" borderId="37" xfId="0" applyNumberFormat="1" applyFont="1" applyFill="1" applyBorder="1" applyAlignment="1">
      <alignment vertical="center"/>
    </xf>
    <xf numFmtId="169" fontId="3" fillId="0" borderId="0" xfId="0" applyNumberFormat="1" applyFont="1" applyFill="1" applyAlignment="1">
      <alignment horizontal="right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169" fontId="3" fillId="0" borderId="0" xfId="0" applyNumberFormat="1" applyFont="1" applyAlignment="1">
      <alignment horizontal="right" vertical="center"/>
    </xf>
    <xf numFmtId="168" fontId="3" fillId="0" borderId="0" xfId="0" applyNumberFormat="1" applyFont="1" applyProtection="1">
      <protection locked="0"/>
    </xf>
    <xf numFmtId="170" fontId="35" fillId="36" borderId="48" xfId="53" applyNumberFormat="1" applyFont="1" applyFill="1" applyBorder="1" applyAlignment="1" applyProtection="1">
      <alignment horizontal="right" vertical="center"/>
    </xf>
    <xf numFmtId="168" fontId="3" fillId="0" borderId="0" xfId="0" applyNumberFormat="1" applyFont="1"/>
    <xf numFmtId="0" fontId="53" fillId="37" borderId="4" xfId="0" applyFont="1" applyFill="1" applyBorder="1" applyAlignment="1" applyProtection="1">
      <alignment horizontal="center" vertical="center" wrapText="1"/>
    </xf>
    <xf numFmtId="44" fontId="53" fillId="37" borderId="21" xfId="53" applyFont="1" applyFill="1" applyBorder="1" applyAlignment="1" applyProtection="1">
      <alignment horizontal="center" vertical="center" wrapText="1"/>
    </xf>
    <xf numFmtId="168" fontId="54" fillId="40" borderId="25" xfId="0" applyNumberFormat="1" applyFont="1" applyFill="1" applyBorder="1" applyAlignment="1" applyProtection="1">
      <alignment vertical="center"/>
    </xf>
    <xf numFmtId="44" fontId="55" fillId="40" borderId="25" xfId="53" applyFont="1" applyFill="1" applyBorder="1" applyAlignment="1" applyProtection="1">
      <alignment vertical="center"/>
    </xf>
    <xf numFmtId="168" fontId="56" fillId="40" borderId="29" xfId="0" applyNumberFormat="1" applyFont="1" applyFill="1" applyBorder="1" applyAlignment="1" applyProtection="1">
      <alignment vertical="center"/>
    </xf>
    <xf numFmtId="44" fontId="55" fillId="40" borderId="29" xfId="53" applyFont="1" applyFill="1" applyBorder="1" applyAlignment="1" applyProtection="1">
      <alignment vertical="center"/>
    </xf>
    <xf numFmtId="168" fontId="54" fillId="3" borderId="33" xfId="0" applyNumberFormat="1" applyFont="1" applyFill="1" applyBorder="1" applyAlignment="1" applyProtection="1">
      <alignment vertical="center"/>
    </xf>
    <xf numFmtId="44" fontId="55" fillId="3" borderId="33" xfId="53" applyFont="1" applyFill="1" applyBorder="1" applyAlignment="1" applyProtection="1">
      <alignment vertical="center"/>
    </xf>
    <xf numFmtId="168" fontId="54" fillId="3" borderId="25" xfId="0" applyNumberFormat="1" applyFont="1" applyFill="1" applyBorder="1" applyAlignment="1" applyProtection="1">
      <alignment vertical="center"/>
    </xf>
    <xf numFmtId="44" fontId="55" fillId="3" borderId="25" xfId="53" applyFont="1" applyFill="1" applyBorder="1" applyAlignment="1" applyProtection="1">
      <alignment vertical="center"/>
    </xf>
    <xf numFmtId="168" fontId="56" fillId="3" borderId="29" xfId="0" applyNumberFormat="1" applyFont="1" applyFill="1" applyBorder="1" applyAlignment="1" applyProtection="1">
      <alignment vertical="center"/>
    </xf>
    <xf numFmtId="44" fontId="55" fillId="3" borderId="29" xfId="53" applyFont="1" applyFill="1" applyBorder="1" applyAlignment="1" applyProtection="1">
      <alignment vertical="center"/>
    </xf>
    <xf numFmtId="168" fontId="54" fillId="40" borderId="33" xfId="0" applyNumberFormat="1" applyFont="1" applyFill="1" applyBorder="1" applyAlignment="1" applyProtection="1">
      <alignment vertical="center"/>
    </xf>
    <xf numFmtId="44" fontId="55" fillId="40" borderId="33" xfId="53" applyFont="1" applyFill="1" applyBorder="1" applyAlignment="1" applyProtection="1">
      <alignment vertical="center"/>
    </xf>
    <xf numFmtId="168" fontId="56" fillId="3" borderId="25" xfId="0" applyNumberFormat="1" applyFont="1" applyFill="1" applyBorder="1" applyAlignment="1" applyProtection="1">
      <alignment vertical="center"/>
    </xf>
    <xf numFmtId="168" fontId="56" fillId="3" borderId="27" xfId="0" applyNumberFormat="1" applyFont="1" applyFill="1" applyBorder="1" applyAlignment="1" applyProtection="1">
      <alignment vertical="center"/>
    </xf>
    <xf numFmtId="44" fontId="55" fillId="3" borderId="27" xfId="53" applyFont="1" applyFill="1" applyBorder="1" applyAlignment="1" applyProtection="1">
      <alignment vertical="center"/>
    </xf>
    <xf numFmtId="0" fontId="32" fillId="37" borderId="21" xfId="0" applyFont="1" applyFill="1" applyBorder="1" applyAlignment="1" applyProtection="1">
      <alignment horizontal="center" vertical="center" wrapText="1"/>
    </xf>
    <xf numFmtId="168" fontId="34" fillId="40" borderId="38" xfId="0" applyNumberFormat="1" applyFont="1" applyFill="1" applyBorder="1" applyAlignment="1" applyProtection="1">
      <alignment vertical="center"/>
    </xf>
    <xf numFmtId="168" fontId="33" fillId="40" borderId="37" xfId="0" applyNumberFormat="1" applyFont="1" applyFill="1" applyBorder="1" applyAlignment="1" applyProtection="1">
      <alignment vertical="center"/>
    </xf>
    <xf numFmtId="168" fontId="34" fillId="3" borderId="39" xfId="0" applyNumberFormat="1" applyFont="1" applyFill="1" applyBorder="1" applyAlignment="1" applyProtection="1">
      <alignment vertical="center"/>
    </xf>
    <xf numFmtId="168" fontId="34" fillId="3" borderId="38" xfId="0" applyNumberFormat="1" applyFont="1" applyFill="1" applyBorder="1" applyAlignment="1" applyProtection="1">
      <alignment vertical="center"/>
    </xf>
    <xf numFmtId="168" fontId="33" fillId="3" borderId="37" xfId="0" applyNumberFormat="1" applyFont="1" applyFill="1" applyBorder="1" applyAlignment="1" applyProtection="1">
      <alignment vertical="center"/>
    </xf>
    <xf numFmtId="168" fontId="34" fillId="40" borderId="39" xfId="0" applyNumberFormat="1" applyFont="1" applyFill="1" applyBorder="1" applyAlignment="1" applyProtection="1">
      <alignment vertical="center"/>
    </xf>
    <xf numFmtId="168" fontId="33" fillId="3" borderId="38" xfId="0" applyNumberFormat="1" applyFont="1" applyFill="1" applyBorder="1" applyAlignment="1" applyProtection="1">
      <alignment vertical="center"/>
    </xf>
    <xf numFmtId="168" fontId="33" fillId="3" borderId="65" xfId="0" applyNumberFormat="1" applyFont="1" applyFill="1" applyBorder="1" applyAlignment="1" applyProtection="1">
      <alignment vertical="center"/>
    </xf>
    <xf numFmtId="0" fontId="53" fillId="37" borderId="67" xfId="0" applyFont="1" applyFill="1" applyBorder="1" applyAlignment="1" applyProtection="1">
      <alignment horizontal="center" vertical="center" wrapText="1"/>
    </xf>
    <xf numFmtId="168" fontId="54" fillId="40" borderId="42" xfId="0" applyNumberFormat="1" applyFont="1" applyFill="1" applyBorder="1" applyAlignment="1" applyProtection="1">
      <alignment vertical="center"/>
    </xf>
    <xf numFmtId="168" fontId="56" fillId="40" borderId="44" xfId="0" applyNumberFormat="1" applyFont="1" applyFill="1" applyBorder="1" applyAlignment="1" applyProtection="1">
      <alignment vertical="center"/>
    </xf>
    <xf numFmtId="168" fontId="54" fillId="3" borderId="68" xfId="0" applyNumberFormat="1" applyFont="1" applyFill="1" applyBorder="1" applyAlignment="1" applyProtection="1">
      <alignment vertical="center"/>
    </xf>
    <xf numFmtId="168" fontId="54" fillId="3" borderId="42" xfId="0" applyNumberFormat="1" applyFont="1" applyFill="1" applyBorder="1" applyAlignment="1" applyProtection="1">
      <alignment vertical="center"/>
    </xf>
    <xf numFmtId="168" fontId="56" fillId="3" borderId="44" xfId="0" applyNumberFormat="1" applyFont="1" applyFill="1" applyBorder="1" applyAlignment="1" applyProtection="1">
      <alignment vertical="center"/>
    </xf>
    <xf numFmtId="168" fontId="54" fillId="40" borderId="68" xfId="0" applyNumberFormat="1" applyFont="1" applyFill="1" applyBorder="1" applyAlignment="1" applyProtection="1">
      <alignment vertical="center"/>
    </xf>
    <xf numFmtId="168" fontId="56" fillId="3" borderId="42" xfId="0" applyNumberFormat="1" applyFont="1" applyFill="1" applyBorder="1" applyAlignment="1" applyProtection="1">
      <alignment vertical="center"/>
    </xf>
    <xf numFmtId="168" fontId="56" fillId="3" borderId="46" xfId="0" applyNumberFormat="1" applyFont="1" applyFill="1" applyBorder="1" applyAlignment="1" applyProtection="1">
      <alignment vertical="center"/>
    </xf>
    <xf numFmtId="168" fontId="57" fillId="2" borderId="25" xfId="0" applyNumberFormat="1" applyFont="1" applyFill="1" applyBorder="1" applyAlignment="1">
      <alignment vertical="center"/>
    </xf>
    <xf numFmtId="166" fontId="55" fillId="2" borderId="35" xfId="0" applyNumberFormat="1" applyFont="1" applyFill="1" applyBorder="1" applyAlignment="1">
      <alignment vertical="center"/>
    </xf>
    <xf numFmtId="168" fontId="58" fillId="2" borderId="29" xfId="0" applyNumberFormat="1" applyFont="1" applyFill="1" applyBorder="1" applyAlignment="1">
      <alignment vertical="center"/>
    </xf>
    <xf numFmtId="166" fontId="55" fillId="2" borderId="37" xfId="0" applyNumberFormat="1" applyFont="1" applyFill="1" applyBorder="1" applyAlignment="1">
      <alignment vertical="center"/>
    </xf>
    <xf numFmtId="168" fontId="57" fillId="38" borderId="33" xfId="0" applyNumberFormat="1" applyFont="1" applyFill="1" applyBorder="1" applyAlignment="1">
      <alignment vertical="center"/>
    </xf>
    <xf numFmtId="166" fontId="55" fillId="38" borderId="39" xfId="0" applyNumberFormat="1" applyFont="1" applyFill="1" applyBorder="1" applyAlignment="1">
      <alignment vertical="center"/>
    </xf>
    <xf numFmtId="168" fontId="57" fillId="38" borderId="25" xfId="0" applyNumberFormat="1" applyFont="1" applyFill="1" applyBorder="1" applyAlignment="1">
      <alignment vertical="center"/>
    </xf>
    <xf numFmtId="166" fontId="55" fillId="38" borderId="38" xfId="0" applyNumberFormat="1" applyFont="1" applyFill="1" applyBorder="1" applyAlignment="1">
      <alignment vertical="center"/>
    </xf>
    <xf numFmtId="168" fontId="58" fillId="38" borderId="58" xfId="0" applyNumberFormat="1" applyFont="1" applyFill="1" applyBorder="1" applyAlignment="1">
      <alignment vertical="center"/>
    </xf>
    <xf numFmtId="166" fontId="55" fillId="38" borderId="59" xfId="0" applyNumberFormat="1" applyFont="1" applyFill="1" applyBorder="1" applyAlignment="1">
      <alignment vertical="center"/>
    </xf>
    <xf numFmtId="168" fontId="57" fillId="2" borderId="33" xfId="0" applyNumberFormat="1" applyFont="1" applyFill="1" applyBorder="1" applyAlignment="1">
      <alignment vertical="center"/>
    </xf>
    <xf numFmtId="166" fontId="55" fillId="2" borderId="39" xfId="0" applyNumberFormat="1" applyFont="1" applyFill="1" applyBorder="1" applyAlignment="1">
      <alignment vertical="center"/>
    </xf>
    <xf numFmtId="166" fontId="55" fillId="2" borderId="38" xfId="0" applyNumberFormat="1" applyFont="1" applyFill="1" applyBorder="1" applyAlignment="1">
      <alignment vertical="center"/>
    </xf>
    <xf numFmtId="168" fontId="58" fillId="2" borderId="58" xfId="0" applyNumberFormat="1" applyFont="1" applyFill="1" applyBorder="1" applyAlignment="1">
      <alignment vertical="center"/>
    </xf>
    <xf numFmtId="166" fontId="55" fillId="2" borderId="59" xfId="0" applyNumberFormat="1" applyFont="1" applyFill="1" applyBorder="1" applyAlignment="1">
      <alignment vertical="center"/>
    </xf>
    <xf numFmtId="0" fontId="43" fillId="37" borderId="66" xfId="0" applyFont="1" applyFill="1" applyBorder="1" applyAlignment="1" applyProtection="1">
      <alignment horizontal="right" vertical="center" wrapText="1"/>
    </xf>
    <xf numFmtId="0" fontId="42" fillId="37" borderId="19" xfId="0" applyFont="1" applyFill="1" applyBorder="1" applyAlignment="1" applyProtection="1">
      <alignment horizontal="center" vertical="center" wrapText="1"/>
    </xf>
    <xf numFmtId="44" fontId="39" fillId="37" borderId="19" xfId="53" quotePrefix="1" applyFont="1" applyFill="1" applyBorder="1" applyAlignment="1" applyProtection="1">
      <alignment horizontal="center" vertical="center" wrapText="1"/>
    </xf>
    <xf numFmtId="0" fontId="53" fillId="41" borderId="4" xfId="0" applyFont="1" applyFill="1" applyBorder="1" applyAlignment="1">
      <alignment horizontal="center" vertical="center" wrapText="1"/>
    </xf>
    <xf numFmtId="0" fontId="13" fillId="37" borderId="5" xfId="0" applyFont="1" applyFill="1" applyBorder="1" applyAlignment="1" applyProtection="1">
      <alignment horizontal="center" vertical="center" wrapText="1"/>
    </xf>
    <xf numFmtId="0" fontId="13" fillId="37" borderId="18" xfId="0" applyFont="1" applyFill="1" applyBorder="1" applyAlignment="1" applyProtection="1">
      <alignment horizontal="center" vertical="center" wrapText="1"/>
    </xf>
    <xf numFmtId="0" fontId="13" fillId="37" borderId="19" xfId="0" applyFont="1" applyFill="1" applyBorder="1" applyAlignment="1" applyProtection="1">
      <alignment horizontal="center" vertical="center" wrapText="1"/>
    </xf>
    <xf numFmtId="0" fontId="9" fillId="37" borderId="17" xfId="0" applyFont="1" applyFill="1" applyBorder="1" applyAlignment="1" applyProtection="1">
      <alignment horizontal="center" vertical="center" wrapText="1"/>
    </xf>
    <xf numFmtId="0" fontId="9" fillId="37" borderId="20" xfId="0" applyFont="1" applyFill="1" applyBorder="1" applyAlignment="1" applyProtection="1">
      <alignment horizontal="center" vertical="center"/>
    </xf>
    <xf numFmtId="0" fontId="13" fillId="42" borderId="18" xfId="0" applyFont="1" applyFill="1" applyBorder="1" applyAlignment="1" applyProtection="1">
      <alignment horizontal="center" vertical="center" wrapText="1"/>
    </xf>
    <xf numFmtId="0" fontId="13" fillId="42" borderId="19" xfId="0" applyFont="1" applyFill="1" applyBorder="1" applyAlignment="1" applyProtection="1">
      <alignment horizontal="center" vertical="center" wrapText="1"/>
    </xf>
    <xf numFmtId="0" fontId="13" fillId="42" borderId="17" xfId="0" applyFont="1" applyFill="1" applyBorder="1" applyAlignment="1" applyProtection="1">
      <alignment horizontal="center" vertical="center" wrapText="1"/>
    </xf>
    <xf numFmtId="0" fontId="8" fillId="0" borderId="0" xfId="0" quotePrefix="1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46" borderId="19" xfId="0" applyFont="1" applyFill="1" applyBorder="1" applyAlignment="1" applyProtection="1">
      <alignment horizontal="left" vertical="center"/>
    </xf>
    <xf numFmtId="0" fontId="9" fillId="46" borderId="53" xfId="0" applyFont="1" applyFill="1" applyBorder="1" applyAlignment="1" applyProtection="1">
      <alignment horizontal="left" vertical="center"/>
    </xf>
    <xf numFmtId="0" fontId="9" fillId="46" borderId="40" xfId="0" applyFont="1" applyFill="1" applyBorder="1" applyAlignment="1" applyProtection="1">
      <alignment horizontal="left" vertical="center"/>
    </xf>
    <xf numFmtId="0" fontId="9" fillId="46" borderId="22" xfId="0" applyFont="1" applyFill="1" applyBorder="1" applyAlignment="1" applyProtection="1">
      <alignment horizontal="left" vertical="center"/>
    </xf>
    <xf numFmtId="0" fontId="9" fillId="46" borderId="41" xfId="0" applyFont="1" applyFill="1" applyBorder="1" applyAlignment="1" applyProtection="1">
      <alignment horizontal="left" vertical="center"/>
    </xf>
    <xf numFmtId="0" fontId="13" fillId="41" borderId="18" xfId="0" applyFont="1" applyFill="1" applyBorder="1" applyAlignment="1">
      <alignment horizontal="center" wrapText="1"/>
    </xf>
    <xf numFmtId="0" fontId="13" fillId="41" borderId="17" xfId="0" applyFont="1" applyFill="1" applyBorder="1" applyAlignment="1">
      <alignment horizontal="center" wrapText="1"/>
    </xf>
    <xf numFmtId="0" fontId="9" fillId="41" borderId="6" xfId="0" applyFont="1" applyFill="1" applyBorder="1" applyAlignment="1">
      <alignment horizontal="center" vertical="center" wrapText="1"/>
    </xf>
    <xf numFmtId="0" fontId="9" fillId="41" borderId="6" xfId="0" applyFont="1" applyFill="1" applyBorder="1" applyAlignment="1">
      <alignment horizontal="center" vertical="center"/>
    </xf>
    <xf numFmtId="0" fontId="13" fillId="41" borderId="19" xfId="0" applyFont="1" applyFill="1" applyBorder="1" applyAlignment="1">
      <alignment horizontal="center" wrapText="1"/>
    </xf>
    <xf numFmtId="0" fontId="13" fillId="42" borderId="18" xfId="0" applyFont="1" applyFill="1" applyBorder="1" applyAlignment="1">
      <alignment horizontal="center" wrapText="1"/>
    </xf>
    <xf numFmtId="0" fontId="13" fillId="42" borderId="19" xfId="0" applyFont="1" applyFill="1" applyBorder="1" applyAlignment="1">
      <alignment horizontal="center" wrapText="1"/>
    </xf>
    <xf numFmtId="0" fontId="13" fillId="42" borderId="17" xfId="0" applyFont="1" applyFill="1" applyBorder="1" applyAlignment="1">
      <alignment horizontal="center" wrapText="1"/>
    </xf>
    <xf numFmtId="0" fontId="9" fillId="47" borderId="19" xfId="0" applyFont="1" applyFill="1" applyBorder="1" applyAlignment="1">
      <alignment horizontal="left" vertical="center"/>
    </xf>
    <xf numFmtId="0" fontId="9" fillId="47" borderId="50" xfId="0" applyFont="1" applyFill="1" applyBorder="1" applyAlignment="1">
      <alignment horizontal="left" vertical="center"/>
    </xf>
    <xf numFmtId="0" fontId="9" fillId="47" borderId="51" xfId="0" applyFont="1" applyFill="1" applyBorder="1" applyAlignment="1">
      <alignment horizontal="left" vertical="center"/>
    </xf>
    <xf numFmtId="0" fontId="9" fillId="47" borderId="52" xfId="0" applyFont="1" applyFill="1" applyBorder="1" applyAlignment="1">
      <alignment horizontal="left" vertical="center"/>
    </xf>
    <xf numFmtId="0" fontId="10" fillId="42" borderId="0" xfId="0" applyFont="1" applyFill="1" applyBorder="1" applyAlignment="1">
      <alignment horizontal="center" wrapText="1"/>
    </xf>
    <xf numFmtId="0" fontId="9" fillId="42" borderId="34" xfId="0" applyFont="1" applyFill="1" applyBorder="1" applyAlignment="1">
      <alignment horizontal="left" vertical="center"/>
    </xf>
    <xf numFmtId="0" fontId="9" fillId="42" borderId="23" xfId="0" applyFont="1" applyFill="1" applyBorder="1" applyAlignment="1">
      <alignment horizontal="left" vertical="center"/>
    </xf>
    <xf numFmtId="0" fontId="9" fillId="42" borderId="0" xfId="0" applyFont="1" applyFill="1" applyBorder="1" applyAlignment="1">
      <alignment horizontal="left" vertical="center"/>
    </xf>
    <xf numFmtId="0" fontId="10" fillId="42" borderId="0" xfId="0" applyFont="1" applyFill="1" applyBorder="1" applyAlignment="1">
      <alignment horizontal="center" vertical="center" wrapText="1"/>
    </xf>
  </cellXfs>
  <cellStyles count="55">
    <cellStyle name="20 % - Akzent1" xfId="21" builtinId="30" customBuiltin="1"/>
    <cellStyle name="20 % - Akzent2" xfId="25" builtinId="34" customBuiltin="1"/>
    <cellStyle name="20 % - Akzent3" xfId="29" builtinId="38" customBuiltin="1"/>
    <cellStyle name="20 % - Akzent4" xfId="33" builtinId="42" customBuiltin="1"/>
    <cellStyle name="20 % - Akzent5" xfId="37" builtinId="46" customBuiltin="1"/>
    <cellStyle name="20 % - Akzent6" xfId="41" builtinId="50" customBuiltin="1"/>
    <cellStyle name="40 % - Akzent1" xfId="22" builtinId="31" customBuiltin="1"/>
    <cellStyle name="40 % - Akzent2" xfId="26" builtinId="35" customBuiltin="1"/>
    <cellStyle name="40 % - Akzent3" xfId="30" builtinId="39" customBuiltin="1"/>
    <cellStyle name="40 % - Akzent4" xfId="34" builtinId="43" customBuiltin="1"/>
    <cellStyle name="40 % - Akzent5" xfId="38" builtinId="47" customBuiltin="1"/>
    <cellStyle name="40 % - Akzent6" xfId="42" builtinId="51" customBuiltin="1"/>
    <cellStyle name="60 % - Akzent1" xfId="23" builtinId="32" customBuiltin="1"/>
    <cellStyle name="60 % - Akzent2" xfId="27" builtinId="36" customBuiltin="1"/>
    <cellStyle name="60 % - Akzent3" xfId="31" builtinId="40" customBuiltin="1"/>
    <cellStyle name="60 % - Akzent4" xfId="35" builtinId="44" customBuiltin="1"/>
    <cellStyle name="60 % - Akzent5" xfId="39" builtinId="48" customBuiltin="1"/>
    <cellStyle name="60 % - Akzent6" xfId="43" builtinId="52" customBuiltin="1"/>
    <cellStyle name="Akzent1" xfId="20" builtinId="29" customBuiltin="1"/>
    <cellStyle name="Akzent2" xfId="24" builtinId="33" customBuiltin="1"/>
    <cellStyle name="Akzent3" xfId="28" builtinId="37" customBuiltin="1"/>
    <cellStyle name="Akzent4" xfId="32" builtinId="41" customBuiltin="1"/>
    <cellStyle name="Akzent5" xfId="36" builtinId="45" customBuiltin="1"/>
    <cellStyle name="Akzent6" xfId="40" builtinId="49" customBuiltin="1"/>
    <cellStyle name="Ausgabe" xfId="12" builtinId="21" customBuiltin="1"/>
    <cellStyle name="Berechnung" xfId="13" builtinId="22" customBuiltin="1"/>
    <cellStyle name="Dezimal [0] 2" xfId="52" xr:uid="{00000000-0005-0000-0000-00001A000000}"/>
    <cellStyle name="Dezimal [0] 3" xfId="49" xr:uid="{00000000-0005-0000-0000-00001B000000}"/>
    <cellStyle name="Eingabe" xfId="11" builtinId="20" customBuiltin="1"/>
    <cellStyle name="Ergebnis" xfId="19" builtinId="25" customBuiltin="1"/>
    <cellStyle name="Erklärender Text" xfId="18" builtinId="53" customBuiltin="1"/>
    <cellStyle name="Euro" xfId="2" xr:uid="{00000000-0005-0000-0000-00001F000000}"/>
    <cellStyle name="Gut" xfId="8" builtinId="26" customBuiltin="1"/>
    <cellStyle name="Komma 2" xfId="51" xr:uid="{00000000-0005-0000-0000-000021000000}"/>
    <cellStyle name="Komma 3" xfId="48" xr:uid="{00000000-0005-0000-0000-000022000000}"/>
    <cellStyle name="Neutral" xfId="10" builtinId="28" customBuiltin="1"/>
    <cellStyle name="Notiz" xfId="17" builtinId="10" customBuiltin="1"/>
    <cellStyle name="Prozent" xfId="54" builtinId="5"/>
    <cellStyle name="Prozent 2" xfId="47" xr:uid="{00000000-0005-0000-0000-000026000000}"/>
    <cellStyle name="Schlecht" xfId="9" builtinId="27" customBuiltin="1"/>
    <cellStyle name="Standard" xfId="0" builtinId="0"/>
    <cellStyle name="Standard 2" xfId="1" xr:uid="{00000000-0005-0000-0000-000029000000}"/>
    <cellStyle name="Standard 3" xfId="45" xr:uid="{00000000-0005-0000-0000-00002A000000}"/>
    <cellStyle name="Standard 7" xfId="44" xr:uid="{00000000-0005-0000-0000-00002B000000}"/>
    <cellStyle name="Überschrift" xfId="3" builtinId="15" customBuiltin="1"/>
    <cellStyle name="Überschrift 1" xfId="4" builtinId="16" customBuiltin="1"/>
    <cellStyle name="Überschrift 2" xfId="5" builtinId="17" customBuiltin="1"/>
    <cellStyle name="Überschrift 3" xfId="6" builtinId="18" customBuiltin="1"/>
    <cellStyle name="Überschrift 4" xfId="7" builtinId="19" customBuiltin="1"/>
    <cellStyle name="Verknüpfte Zelle" xfId="14" builtinId="24" customBuiltin="1"/>
    <cellStyle name="Währung" xfId="53" builtinId="4"/>
    <cellStyle name="Währung 2" xfId="50" xr:uid="{00000000-0005-0000-0000-000033000000}"/>
    <cellStyle name="Währung 3" xfId="46" xr:uid="{00000000-0005-0000-0000-000034000000}"/>
    <cellStyle name="Warnender Text" xfId="16" builtinId="11" customBuiltin="1"/>
    <cellStyle name="Zelle überprüfen" xfId="15" builtinId="23" customBuiltin="1"/>
  </cellStyles>
  <dxfs count="6">
    <dxf>
      <font>
        <b/>
        <i val="0"/>
        <strike val="0"/>
      </font>
    </dxf>
    <dxf>
      <font>
        <strike/>
      </font>
    </dxf>
    <dxf>
      <font>
        <b val="0"/>
        <i val="0"/>
        <color theme="8" tint="-0.24994659260841701"/>
      </font>
    </dxf>
    <dxf>
      <font>
        <b/>
        <i val="0"/>
        <strike val="0"/>
        <color theme="0"/>
      </font>
      <fill>
        <patternFill>
          <bgColor theme="8" tint="-0.24994659260841701"/>
        </patternFill>
      </fill>
    </dxf>
    <dxf>
      <font>
        <b/>
        <i val="0"/>
        <color rgb="FFFF3300"/>
      </font>
    </dxf>
    <dxf>
      <font>
        <b/>
        <i val="0"/>
        <strike val="0"/>
        <color theme="0"/>
      </font>
      <fill>
        <patternFill>
          <bgColor theme="8" tint="-0.24994659260841701"/>
        </patternFill>
      </fill>
    </dxf>
  </dxfs>
  <tableStyles count="0" defaultTableStyle="TableStyleMedium2" defaultPivotStyle="PivotStyleLight16"/>
  <colors>
    <mruColors>
      <color rgb="FF008000"/>
      <color rgb="FF006600"/>
      <color rgb="FFFF3300"/>
      <color rgb="FFFF6600"/>
      <color rgb="FFB2B616"/>
      <color rgb="FFECEC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Radio" firstButton="1" fmlaLink="$H$3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CheckBox" checked="Checked" fmlaLink="$H$4" lockText="1" noThreeD="1"/>
</file>

<file path=xl/ctrlProps/ctrlProp4.xml><?xml version="1.0" encoding="utf-8"?>
<formControlPr xmlns="http://schemas.microsoft.com/office/spreadsheetml/2009/9/main" objectType="CheckBox" checked="Checked" fmlaLink="$I$4" lockText="1" noThreeD="1"/>
</file>

<file path=xl/ctrlProps/ctrlProp5.xml><?xml version="1.0" encoding="utf-8"?>
<formControlPr xmlns="http://schemas.microsoft.com/office/spreadsheetml/2009/9/main" objectType="Radio" firstButton="1" fmlaLink="$H$3" lockText="1" noThreeD="1"/>
</file>

<file path=xl/ctrlProps/ctrlProp6.xml><?xml version="1.0" encoding="utf-8"?>
<formControlPr xmlns="http://schemas.microsoft.com/office/spreadsheetml/2009/9/main" objectType="Radio" checked="Checked" lockText="1" noThreeD="1"/>
</file>

<file path=xl/ctrlProps/ctrlProp7.xml><?xml version="1.0" encoding="utf-8"?>
<formControlPr xmlns="http://schemas.microsoft.com/office/spreadsheetml/2009/9/main" objectType="CheckBox" checked="Checked" fmlaLink="$H$4" lockText="1" noThreeD="1"/>
</file>

<file path=xl/ctrlProps/ctrlProp8.xml><?xml version="1.0" encoding="utf-8"?>
<formControlPr xmlns="http://schemas.microsoft.com/office/spreadsheetml/2009/9/main" objectType="CheckBox" checked="Checked" fmlaLink="$I$4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962025</xdr:colOff>
          <xdr:row>1</xdr:row>
          <xdr:rowOff>76200</xdr:rowOff>
        </xdr:from>
        <xdr:to>
          <xdr:col>1</xdr:col>
          <xdr:colOff>247650</xdr:colOff>
          <xdr:row>3</xdr:row>
          <xdr:rowOff>28575</xdr:rowOff>
        </xdr:to>
        <xdr:sp macro="" textlink="">
          <xdr:nvSpPr>
            <xdr:cNvPr id="16485" name="Option Button 101" hidden="1">
              <a:extLst>
                <a:ext uri="{63B3BB69-23CF-44E3-9099-C40C66FF867C}">
                  <a14:compatExt spid="_x0000_s16485"/>
                </a:ext>
                <a:ext uri="{FF2B5EF4-FFF2-40B4-BE49-F238E27FC236}">
                  <a16:creationId xmlns:a16="http://schemas.microsoft.com/office/drawing/2014/main" id="{00000000-0008-0000-0000-00006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oberste Bundesbehörde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723900</xdr:colOff>
          <xdr:row>1</xdr:row>
          <xdr:rowOff>66675</xdr:rowOff>
        </xdr:from>
        <xdr:to>
          <xdr:col>3</xdr:col>
          <xdr:colOff>123825</xdr:colOff>
          <xdr:row>3</xdr:row>
          <xdr:rowOff>38100</xdr:rowOff>
        </xdr:to>
        <xdr:sp macro="" textlink="">
          <xdr:nvSpPr>
            <xdr:cNvPr id="16486" name="Option Button 102" hidden="1">
              <a:extLst>
                <a:ext uri="{63B3BB69-23CF-44E3-9099-C40C66FF867C}">
                  <a14:compatExt spid="_x0000_s16486"/>
                </a:ext>
                <a:ext uri="{FF2B5EF4-FFF2-40B4-BE49-F238E27FC236}">
                  <a16:creationId xmlns:a16="http://schemas.microsoft.com/office/drawing/2014/main" id="{00000000-0008-0000-0000-00006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nachgeordneter Bereich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781050</xdr:colOff>
          <xdr:row>4</xdr:row>
          <xdr:rowOff>9525</xdr:rowOff>
        </xdr:from>
        <xdr:to>
          <xdr:col>4</xdr:col>
          <xdr:colOff>1085850</xdr:colOff>
          <xdr:row>4</xdr:row>
          <xdr:rowOff>228600</xdr:rowOff>
        </xdr:to>
        <xdr:sp macro="" textlink="">
          <xdr:nvSpPr>
            <xdr:cNvPr id="16490" name="Check Box 106" hidden="1">
              <a:extLst>
                <a:ext uri="{63B3BB69-23CF-44E3-9099-C40C66FF867C}">
                  <a14:compatExt spid="_x0000_s16490"/>
                </a:ext>
                <a:ext uri="{FF2B5EF4-FFF2-40B4-BE49-F238E27FC236}">
                  <a16:creationId xmlns:a16="http://schemas.microsoft.com/office/drawing/2014/main" id="{00000000-0008-0000-0000-00006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4</xdr:row>
          <xdr:rowOff>9525</xdr:rowOff>
        </xdr:from>
        <xdr:to>
          <xdr:col>7</xdr:col>
          <xdr:colOff>609600</xdr:colOff>
          <xdr:row>4</xdr:row>
          <xdr:rowOff>228600</xdr:rowOff>
        </xdr:to>
        <xdr:sp macro="" textlink="">
          <xdr:nvSpPr>
            <xdr:cNvPr id="16492" name="Check Box 108" hidden="1">
              <a:extLst>
                <a:ext uri="{63B3BB69-23CF-44E3-9099-C40C66FF867C}">
                  <a14:compatExt spid="_x0000_s16492"/>
                </a:ext>
                <a:ext uri="{FF2B5EF4-FFF2-40B4-BE49-F238E27FC236}">
                  <a16:creationId xmlns:a16="http://schemas.microsoft.com/office/drawing/2014/main" id="{00000000-0008-0000-0000-00006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962025</xdr:colOff>
          <xdr:row>2</xdr:row>
          <xdr:rowOff>0</xdr:rowOff>
        </xdr:from>
        <xdr:to>
          <xdr:col>1</xdr:col>
          <xdr:colOff>47625</xdr:colOff>
          <xdr:row>3</xdr:row>
          <xdr:rowOff>9525</xdr:rowOff>
        </xdr:to>
        <xdr:sp macro="" textlink="">
          <xdr:nvSpPr>
            <xdr:cNvPr id="26633" name="Option Button 9" hidden="1">
              <a:extLst>
                <a:ext uri="{63B3BB69-23CF-44E3-9099-C40C66FF867C}">
                  <a14:compatExt spid="_x0000_s26633"/>
                </a:ext>
                <a:ext uri="{FF2B5EF4-FFF2-40B4-BE49-F238E27FC236}">
                  <a16:creationId xmlns:a16="http://schemas.microsoft.com/office/drawing/2014/main" id="{00000000-0008-0000-0400-00000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oberste Bundesbehörde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723900</xdr:colOff>
          <xdr:row>2</xdr:row>
          <xdr:rowOff>0</xdr:rowOff>
        </xdr:from>
        <xdr:to>
          <xdr:col>2</xdr:col>
          <xdr:colOff>981075</xdr:colOff>
          <xdr:row>3</xdr:row>
          <xdr:rowOff>19050</xdr:rowOff>
        </xdr:to>
        <xdr:sp macro="" textlink="">
          <xdr:nvSpPr>
            <xdr:cNvPr id="26634" name="Option Button 10" hidden="1">
              <a:extLst>
                <a:ext uri="{63B3BB69-23CF-44E3-9099-C40C66FF867C}">
                  <a14:compatExt spid="_x0000_s26634"/>
                </a:ext>
                <a:ext uri="{FF2B5EF4-FFF2-40B4-BE49-F238E27FC236}">
                  <a16:creationId xmlns:a16="http://schemas.microsoft.com/office/drawing/2014/main" id="{00000000-0008-0000-0400-00000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nachgeordneter Bereich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495300</xdr:colOff>
          <xdr:row>4</xdr:row>
          <xdr:rowOff>38100</xdr:rowOff>
        </xdr:from>
        <xdr:to>
          <xdr:col>4</xdr:col>
          <xdr:colOff>752475</xdr:colOff>
          <xdr:row>4</xdr:row>
          <xdr:rowOff>228600</xdr:rowOff>
        </xdr:to>
        <xdr:sp macro="" textlink="">
          <xdr:nvSpPr>
            <xdr:cNvPr id="26637" name="Check Box 13" hidden="1">
              <a:extLst>
                <a:ext uri="{63B3BB69-23CF-44E3-9099-C40C66FF867C}">
                  <a14:compatExt spid="_x0000_s26637"/>
                </a:ext>
                <a:ext uri="{FF2B5EF4-FFF2-40B4-BE49-F238E27FC236}">
                  <a16:creationId xmlns:a16="http://schemas.microsoft.com/office/drawing/2014/main" id="{00000000-0008-0000-0400-00000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4</xdr:row>
          <xdr:rowOff>38100</xdr:rowOff>
        </xdr:from>
        <xdr:to>
          <xdr:col>7</xdr:col>
          <xdr:colOff>561975</xdr:colOff>
          <xdr:row>4</xdr:row>
          <xdr:rowOff>228600</xdr:rowOff>
        </xdr:to>
        <xdr:sp macro="" textlink="">
          <xdr:nvSpPr>
            <xdr:cNvPr id="26638" name="Check Box 14" hidden="1">
              <a:extLst>
                <a:ext uri="{63B3BB69-23CF-44E3-9099-C40C66FF867C}">
                  <a14:compatExt spid="_x0000_s26638"/>
                </a:ext>
                <a:ext uri="{FF2B5EF4-FFF2-40B4-BE49-F238E27FC236}">
                  <a16:creationId xmlns:a16="http://schemas.microsoft.com/office/drawing/2014/main" id="{00000000-0008-0000-0400-00000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3">
    <tabColor theme="4" tint="-0.499984740745262"/>
    <pageSetUpPr fitToPage="1"/>
  </sheetPr>
  <dimension ref="A1:O54"/>
  <sheetViews>
    <sheetView showGridLines="0" showZeros="0" tabSelected="1" zoomScaleNormal="100" zoomScaleSheetLayoutView="100" workbookViewId="0">
      <pane ySplit="6" topLeftCell="A7" activePane="bottomLeft" state="frozen"/>
      <selection activeCell="H13" sqref="A11:H13"/>
      <selection pane="bottomLeft" activeCell="C15" sqref="C15"/>
    </sheetView>
  </sheetViews>
  <sheetFormatPr baseColWidth="10" defaultRowHeight="12.75" x14ac:dyDescent="0.2"/>
  <cols>
    <col min="1" max="1" width="24.109375" style="19" customWidth="1"/>
    <col min="2" max="11" width="12.77734375" style="19" customWidth="1"/>
    <col min="12" max="12" width="12.77734375" style="66" customWidth="1"/>
    <col min="13" max="13" width="3.5546875" style="34" customWidth="1"/>
    <col min="14" max="15" width="11.5546875" style="34"/>
    <col min="16" max="16384" width="11.5546875" style="19"/>
  </cols>
  <sheetData>
    <row r="1" spans="1:15" s="18" customFormat="1" ht="22.5" customHeight="1" x14ac:dyDescent="0.25">
      <c r="A1" s="28" t="s">
        <v>201</v>
      </c>
      <c r="B1" s="29"/>
      <c r="C1" s="29"/>
      <c r="D1" s="29"/>
      <c r="E1" s="29"/>
      <c r="F1" s="29"/>
      <c r="G1" s="31"/>
      <c r="H1" s="58"/>
      <c r="I1" s="58"/>
      <c r="J1" s="58"/>
      <c r="K1" s="58"/>
      <c r="L1" s="62"/>
      <c r="M1" s="33"/>
      <c r="N1" s="33"/>
      <c r="O1" s="33"/>
    </row>
    <row r="2" spans="1:15" ht="6.75" customHeight="1" x14ac:dyDescent="0.2">
      <c r="A2" s="30"/>
      <c r="B2" s="30"/>
      <c r="C2" s="30"/>
      <c r="D2" s="30"/>
      <c r="E2" s="30"/>
      <c r="F2" s="30"/>
      <c r="G2" s="32"/>
      <c r="H2" s="32"/>
      <c r="I2" s="32"/>
      <c r="J2" s="32"/>
      <c r="K2" s="32"/>
      <c r="L2" s="63"/>
    </row>
    <row r="3" spans="1:15" s="25" customFormat="1" x14ac:dyDescent="0.2">
      <c r="A3" s="38" t="s">
        <v>84</v>
      </c>
      <c r="B3" s="39" t="s">
        <v>86</v>
      </c>
      <c r="H3" s="40">
        <v>2</v>
      </c>
      <c r="I3" s="40"/>
      <c r="J3" s="45"/>
      <c r="K3" s="284" t="s">
        <v>137</v>
      </c>
      <c r="L3" s="64"/>
      <c r="M3" s="42"/>
      <c r="N3" s="42"/>
      <c r="O3" s="42"/>
    </row>
    <row r="4" spans="1:15" ht="6.75" customHeight="1" x14ac:dyDescent="0.2">
      <c r="H4" s="22" t="b">
        <v>1</v>
      </c>
      <c r="I4" s="22" t="b">
        <v>1</v>
      </c>
      <c r="J4" s="46"/>
      <c r="K4" s="285"/>
      <c r="L4" s="65"/>
    </row>
    <row r="5" spans="1:15" s="25" customFormat="1" ht="18.75" x14ac:dyDescent="0.2">
      <c r="A5" s="279" t="s">
        <v>46</v>
      </c>
      <c r="B5" s="277" t="s">
        <v>129</v>
      </c>
      <c r="C5" s="278"/>
      <c r="D5" s="278"/>
      <c r="E5" s="281" t="s">
        <v>95</v>
      </c>
      <c r="F5" s="282"/>
      <c r="G5" s="283"/>
      <c r="H5" s="276" t="s">
        <v>130</v>
      </c>
      <c r="I5" s="277"/>
      <c r="J5" s="272"/>
      <c r="K5" s="273" t="s">
        <v>200</v>
      </c>
      <c r="L5" s="274"/>
      <c r="M5" s="42"/>
      <c r="N5" s="42"/>
      <c r="O5" s="42"/>
    </row>
    <row r="6" spans="1:15" ht="24" x14ac:dyDescent="0.2">
      <c r="A6" s="280"/>
      <c r="B6" s="50" t="s">
        <v>61</v>
      </c>
      <c r="C6" s="50" t="s">
        <v>8</v>
      </c>
      <c r="D6" s="50" t="s">
        <v>85</v>
      </c>
      <c r="E6" s="26" t="s">
        <v>60</v>
      </c>
      <c r="F6" s="26" t="s">
        <v>9</v>
      </c>
      <c r="G6" s="26" t="s">
        <v>10</v>
      </c>
      <c r="H6" s="27" t="s">
        <v>58</v>
      </c>
      <c r="I6" s="239" t="s">
        <v>59</v>
      </c>
      <c r="J6" s="248" t="s">
        <v>62</v>
      </c>
      <c r="K6" s="222" t="s">
        <v>68</v>
      </c>
      <c r="L6" s="223" t="s">
        <v>11</v>
      </c>
    </row>
    <row r="7" spans="1:15" s="25" customFormat="1" ht="18" customHeight="1" x14ac:dyDescent="0.2">
      <c r="A7" s="151" t="str">
        <f>'1.1.1 Bezüge'!A4</f>
        <v>A 3</v>
      </c>
      <c r="B7" s="70">
        <f>VLOOKUP(A7,'1.1.1 Bezüge'!$A$4:$C$50,1+$H$3,0)</f>
        <v>32959</v>
      </c>
      <c r="C7" s="70">
        <f>VLOOKUP(A7,'1.1.2 Versorgung'!$A$4:$B$50,2,0)*Beamte!B7</f>
        <v>10744.634</v>
      </c>
      <c r="D7" s="70">
        <f>IF(B7=0,0,'1.1.3 Pers.nebenkosten'!$C$4)</f>
        <v>3400</v>
      </c>
      <c r="E7" s="70">
        <f>IF(B7=0,0,IF($H$4=FALSE,"",Sacheinzelkosten!$F$5))</f>
        <v>17350</v>
      </c>
      <c r="F7" s="70">
        <f>IF(B7=0,0,IF($H$4=FALSE,"",Sacheinzelkosten!$F$25))</f>
        <v>6050</v>
      </c>
      <c r="G7" s="70">
        <f>IF(B7=0,0,IF($H$4=FALSE,"",Sacheinzelkosten!$F$33))</f>
        <v>10850</v>
      </c>
      <c r="H7" s="70">
        <f t="shared" ref="H7:H12" si="0">IF(OR(B7=0,$I$4=FALSE),0,ROUND(SUM(B7:D7)*IF($H$3=1,GKZ_BMF_ObB,GKZ_BMF_ngB),2))</f>
        <v>13848.47</v>
      </c>
      <c r="I7" s="240">
        <f t="shared" ref="I7:I12" si="1">IF(OR(B7=0,$H$4=FALSE,$I$4=FALSE),0,ROUND(SUM(E7:G7)*IF($H$3=1,GKZ_BMF_ObB,GKZ_BMF_ngB),2))</f>
        <v>10069.5</v>
      </c>
      <c r="J7" s="249">
        <f>ROUND(SUM(B7:I7),0)</f>
        <v>105272</v>
      </c>
      <c r="K7" s="224">
        <f>ROUND(J7/12,0)</f>
        <v>8773</v>
      </c>
      <c r="L7" s="225">
        <f t="shared" ref="L7:L53" si="2">ROUND((J7/12/Monatsst_Beamte),2)</f>
        <v>64.5</v>
      </c>
      <c r="M7" s="42"/>
      <c r="N7" s="42"/>
      <c r="O7" s="42"/>
    </row>
    <row r="8" spans="1:15" s="25" customFormat="1" ht="18" customHeight="1" x14ac:dyDescent="0.2">
      <c r="A8" s="151" t="str">
        <f>'1.1.1 Bezüge'!A5</f>
        <v>A 4</v>
      </c>
      <c r="B8" s="70">
        <f>VLOOKUP(A8,'1.1.1 Bezüge'!$A$4:$C$50,1+$H$3,0)</f>
        <v>40802</v>
      </c>
      <c r="C8" s="70">
        <f>VLOOKUP(A8,'1.1.2 Versorgung'!$A$4:$B$50,2,0)*Beamte!B8</f>
        <v>13301.452000000001</v>
      </c>
      <c r="D8" s="70">
        <f>IF(B8=0,0,'1.1.3 Pers.nebenkosten'!$C$4)</f>
        <v>3400</v>
      </c>
      <c r="E8" s="70">
        <f>IF(B8=0,0,IF($H$4=FALSE,"",Sacheinzelkosten!$F$5))</f>
        <v>17350</v>
      </c>
      <c r="F8" s="70">
        <f>IF(B8=0,0,IF($H$4=FALSE,"",Sacheinzelkosten!$F$25))</f>
        <v>6050</v>
      </c>
      <c r="G8" s="70">
        <f>IF(B8=0,0,IF($H$4=FALSE,"",Sacheinzelkosten!$F$33))</f>
        <v>10850</v>
      </c>
      <c r="H8" s="70">
        <f t="shared" si="0"/>
        <v>16906.009999999998</v>
      </c>
      <c r="I8" s="240">
        <f t="shared" si="1"/>
        <v>10069.5</v>
      </c>
      <c r="J8" s="249">
        <f t="shared" ref="J8:J53" si="3">ROUND(SUM(B8:I8),0)</f>
        <v>118729</v>
      </c>
      <c r="K8" s="224">
        <f t="shared" ref="K8:K53" si="4">ROUND(J8/12,0)</f>
        <v>9894</v>
      </c>
      <c r="L8" s="225">
        <f t="shared" si="2"/>
        <v>72.75</v>
      </c>
      <c r="M8" s="42"/>
      <c r="N8" s="42"/>
      <c r="O8" s="42"/>
    </row>
    <row r="9" spans="1:15" s="25" customFormat="1" ht="18" customHeight="1" x14ac:dyDescent="0.2">
      <c r="A9" s="151" t="str">
        <f>'1.1.1 Bezüge'!A6</f>
        <v>A 5 e</v>
      </c>
      <c r="B9" s="70">
        <f>VLOOKUP(A9,'1.1.1 Bezüge'!$A$4:$C$50,1+$H$3,0)</f>
        <v>41992</v>
      </c>
      <c r="C9" s="70">
        <f>VLOOKUP(A9,'1.1.2 Versorgung'!$A$4:$B$50,2,0)*Beamte!B9</f>
        <v>13689.392</v>
      </c>
      <c r="D9" s="70">
        <f>IF(B9=0,0,'1.1.3 Pers.nebenkosten'!$C$4)</f>
        <v>3400</v>
      </c>
      <c r="E9" s="70">
        <f>IF(B9=0,0,IF($H$4=FALSE,"",Sacheinzelkosten!$F$5))</f>
        <v>17350</v>
      </c>
      <c r="F9" s="70">
        <f>IF(B9=0,0,IF($H$4=FALSE,"",Sacheinzelkosten!$F$25))</f>
        <v>6050</v>
      </c>
      <c r="G9" s="70">
        <f>IF(B9=0,0,IF($H$4=FALSE,"",Sacheinzelkosten!$F$33))</f>
        <v>10850</v>
      </c>
      <c r="H9" s="70">
        <f>IF(OR(B9=0,$I$4=FALSE),0,ROUND(SUM(B9:D9)*IF($H$3=1,GKZ_BMF_ObB,GKZ_BMF_ngB),2))</f>
        <v>17369.93</v>
      </c>
      <c r="I9" s="240">
        <f t="shared" si="1"/>
        <v>10069.5</v>
      </c>
      <c r="J9" s="249">
        <f t="shared" si="3"/>
        <v>120771</v>
      </c>
      <c r="K9" s="224">
        <f t="shared" si="4"/>
        <v>10064</v>
      </c>
      <c r="L9" s="225">
        <f t="shared" si="2"/>
        <v>74</v>
      </c>
      <c r="M9" s="42"/>
      <c r="N9" s="42"/>
      <c r="O9" s="42"/>
    </row>
    <row r="10" spans="1:15" s="25" customFormat="1" ht="18" customHeight="1" x14ac:dyDescent="0.2">
      <c r="A10" s="151" t="str">
        <f>'1.1.1 Bezüge'!A7</f>
        <v>A 6 e</v>
      </c>
      <c r="B10" s="70">
        <f>VLOOKUP(A10,'1.1.1 Bezüge'!$A$4:$C$50,1+$H$3,0)</f>
        <v>43223</v>
      </c>
      <c r="C10" s="70">
        <f>VLOOKUP(A10,'1.1.2 Versorgung'!$A$4:$B$50,2,0)*Beamte!B10</f>
        <v>14090.698</v>
      </c>
      <c r="D10" s="70">
        <f>IF(B10=0,0,'1.1.3 Pers.nebenkosten'!$C$4)</f>
        <v>3400</v>
      </c>
      <c r="E10" s="70">
        <f>IF(B10=0,0,IF($H$4=FALSE,"",Sacheinzelkosten!$F$5))</f>
        <v>17350</v>
      </c>
      <c r="F10" s="70">
        <f>IF(B10=0,0,IF($H$4=FALSE,"",Sacheinzelkosten!$F$25))</f>
        <v>6050</v>
      </c>
      <c r="G10" s="70">
        <f>IF(B10=0,0,IF($H$4=FALSE,"",Sacheinzelkosten!$F$33))</f>
        <v>10850</v>
      </c>
      <c r="H10" s="70">
        <f t="shared" si="0"/>
        <v>17849.830000000002</v>
      </c>
      <c r="I10" s="240">
        <f t="shared" si="1"/>
        <v>10069.5</v>
      </c>
      <c r="J10" s="249">
        <f t="shared" si="3"/>
        <v>122883</v>
      </c>
      <c r="K10" s="224">
        <f t="shared" si="4"/>
        <v>10240</v>
      </c>
      <c r="L10" s="225">
        <f t="shared" si="2"/>
        <v>75.3</v>
      </c>
      <c r="M10" s="42"/>
      <c r="N10" s="42"/>
      <c r="O10" s="42"/>
    </row>
    <row r="11" spans="1:15" s="25" customFormat="1" ht="18" customHeight="1" thickBot="1" x14ac:dyDescent="0.25">
      <c r="A11" s="71" t="str">
        <f>'1.1.1 Bezüge'!A8</f>
        <v>ø einfacher Dienst</v>
      </c>
      <c r="B11" s="72">
        <f>VLOOKUP(A11,'1.1.1 Bezüge'!$A$4:$C$50,1+$H$3,0)</f>
        <v>42324</v>
      </c>
      <c r="C11" s="72">
        <f>VLOOKUP(A11,'1.1.2 Versorgung'!$A$4:$B$50,2,0)*Beamte!B11</f>
        <v>13797.624</v>
      </c>
      <c r="D11" s="72">
        <f>IF(B11=0,0,'1.1.3 Pers.nebenkosten'!$C$4)</f>
        <v>3400</v>
      </c>
      <c r="E11" s="72">
        <f>IF(B11=0,0,IF($H$4=FALSE,"",Sacheinzelkosten!$F$5))</f>
        <v>17350</v>
      </c>
      <c r="F11" s="72">
        <f>IF(B11=0,0,IF($H$4=FALSE,"",Sacheinzelkosten!$F$25))</f>
        <v>6050</v>
      </c>
      <c r="G11" s="72">
        <f>IF(B11=0,0,IF($H$4=FALSE,"",Sacheinzelkosten!$F$33))</f>
        <v>10850</v>
      </c>
      <c r="H11" s="72">
        <f t="shared" si="0"/>
        <v>17499.36</v>
      </c>
      <c r="I11" s="241">
        <f t="shared" si="1"/>
        <v>10069.5</v>
      </c>
      <c r="J11" s="250">
        <f t="shared" si="3"/>
        <v>121340</v>
      </c>
      <c r="K11" s="226">
        <f t="shared" si="4"/>
        <v>10112</v>
      </c>
      <c r="L11" s="227">
        <f t="shared" si="2"/>
        <v>74.349999999999994</v>
      </c>
      <c r="M11" s="42"/>
      <c r="N11" s="42"/>
      <c r="O11" s="42"/>
    </row>
    <row r="12" spans="1:15" s="25" customFormat="1" ht="18" customHeight="1" thickTop="1" x14ac:dyDescent="0.2">
      <c r="A12" s="152" t="str">
        <f>'1.1.1 Bezüge'!A9</f>
        <v>A 6 m</v>
      </c>
      <c r="B12" s="73">
        <f>VLOOKUP(A12,'1.1.1 Bezüge'!$A$4:$C$50,1+$H$3,0)</f>
        <v>40396</v>
      </c>
      <c r="C12" s="73">
        <f>VLOOKUP(A12,'1.1.2 Versorgung'!$A$4:$B$50,2,0)*Beamte!B12</f>
        <v>13169.096000000001</v>
      </c>
      <c r="D12" s="73">
        <f>IF(B12=0,0,'1.1.3 Pers.nebenkosten'!$C$4)</f>
        <v>3400</v>
      </c>
      <c r="E12" s="73">
        <f>IF(B12=0,0,IF($H$4=FALSE,"",Sacheinzelkosten!$F$5))</f>
        <v>17350</v>
      </c>
      <c r="F12" s="73">
        <f>IF(B12=0,0,IF($H$4=FALSE,"",Sacheinzelkosten!$F$25))</f>
        <v>6050</v>
      </c>
      <c r="G12" s="73">
        <f>IF(B12=0,0,IF($H$4=FALSE,"",Sacheinzelkosten!$F$33))</f>
        <v>10850</v>
      </c>
      <c r="H12" s="73">
        <f t="shared" si="0"/>
        <v>16747.740000000002</v>
      </c>
      <c r="I12" s="242">
        <f t="shared" si="1"/>
        <v>10069.5</v>
      </c>
      <c r="J12" s="251">
        <f t="shared" si="3"/>
        <v>118032</v>
      </c>
      <c r="K12" s="228">
        <f t="shared" si="4"/>
        <v>9836</v>
      </c>
      <c r="L12" s="229">
        <f t="shared" si="2"/>
        <v>72.319999999999993</v>
      </c>
      <c r="M12" s="42"/>
      <c r="N12" s="42"/>
      <c r="O12" s="42"/>
    </row>
    <row r="13" spans="1:15" s="25" customFormat="1" ht="18" customHeight="1" x14ac:dyDescent="0.2">
      <c r="A13" s="153" t="str">
        <f>'1.1.1 Bezüge'!A10</f>
        <v>A 7</v>
      </c>
      <c r="B13" s="74">
        <f>VLOOKUP(A13,'1.1.1 Bezüge'!$A$10:$C$50,1+$H$3,0)</f>
        <v>40391</v>
      </c>
      <c r="C13" s="74">
        <f>VLOOKUP(A13,'1.1.2 Versorgung'!$A$4:$B$50,2,0)*Beamte!B13</f>
        <v>13167.466</v>
      </c>
      <c r="D13" s="74">
        <f>IF(B13=0,0,'1.1.3 Pers.nebenkosten'!$C$4)</f>
        <v>3400</v>
      </c>
      <c r="E13" s="74">
        <f>IF(B13=0,0,IF($H$4=FALSE,"",Sacheinzelkosten!$F$5))</f>
        <v>17350</v>
      </c>
      <c r="F13" s="74">
        <f>IF(B13=0,0,IF($H$4=FALSE,"",Sacheinzelkosten!$F$25))</f>
        <v>6050</v>
      </c>
      <c r="G13" s="74">
        <f>IF(B13=0,0,IF($H$4=FALSE,"",Sacheinzelkosten!$F$33))</f>
        <v>10850</v>
      </c>
      <c r="H13" s="74">
        <f t="shared" ref="H13:H53" si="5">IF(OR(B13=0,$I$4=FALSE),0,ROUND(SUM(B13:D13)*IF($H$3=1,GKZ_BMF_ObB,GKZ_BMF_ngB),2))</f>
        <v>16745.79</v>
      </c>
      <c r="I13" s="243">
        <f t="shared" ref="I13:I53" si="6">IF(OR(B13=0,$H$4=FALSE,$I$4=FALSE),0,ROUND(SUM(E13:G13)*IF($H$3=1,GKZ_BMF_ObB,GKZ_BMF_ngB),2))</f>
        <v>10069.5</v>
      </c>
      <c r="J13" s="252">
        <f t="shared" si="3"/>
        <v>118024</v>
      </c>
      <c r="K13" s="230">
        <f t="shared" si="4"/>
        <v>9835</v>
      </c>
      <c r="L13" s="231">
        <f t="shared" si="2"/>
        <v>72.319999999999993</v>
      </c>
      <c r="M13" s="42"/>
      <c r="N13" s="42"/>
      <c r="O13" s="42"/>
    </row>
    <row r="14" spans="1:15" s="25" customFormat="1" ht="18" customHeight="1" x14ac:dyDescent="0.2">
      <c r="A14" s="153" t="str">
        <f>'1.1.1 Bezüge'!A11</f>
        <v>A 8</v>
      </c>
      <c r="B14" s="74">
        <f>VLOOKUP(A14,'1.1.1 Bezüge'!$A$10:$C$50,1+$H$3,0)</f>
        <v>48750</v>
      </c>
      <c r="C14" s="74">
        <f>VLOOKUP(A14,'1.1.2 Versorgung'!$A$4:$B$50,2,0)*Beamte!B14</f>
        <v>15892.5</v>
      </c>
      <c r="D14" s="74">
        <f>IF(B14=0,0,'1.1.3 Pers.nebenkosten'!$C$4)</f>
        <v>3400</v>
      </c>
      <c r="E14" s="74">
        <f>IF(B14=0,0,IF($H$4=FALSE,"",Sacheinzelkosten!$F$5))</f>
        <v>17350</v>
      </c>
      <c r="F14" s="74">
        <f>IF(B14=0,0,IF($H$4=FALSE,"",Sacheinzelkosten!$F$25))</f>
        <v>6050</v>
      </c>
      <c r="G14" s="74">
        <f>IF(B14=0,0,IF($H$4=FALSE,"",Sacheinzelkosten!$F$33))</f>
        <v>10850</v>
      </c>
      <c r="H14" s="74">
        <f t="shared" si="5"/>
        <v>20004.5</v>
      </c>
      <c r="I14" s="243">
        <f t="shared" si="6"/>
        <v>10069.5</v>
      </c>
      <c r="J14" s="252">
        <f t="shared" si="3"/>
        <v>132367</v>
      </c>
      <c r="K14" s="230">
        <f t="shared" si="4"/>
        <v>11031</v>
      </c>
      <c r="L14" s="231">
        <f t="shared" si="2"/>
        <v>81.11</v>
      </c>
      <c r="M14" s="42"/>
      <c r="N14" s="42"/>
      <c r="O14" s="42"/>
    </row>
    <row r="15" spans="1:15" s="25" customFormat="1" ht="18" customHeight="1" x14ac:dyDescent="0.2">
      <c r="A15" s="153" t="str">
        <f>'1.1.1 Bezüge'!A12</f>
        <v>A 9 m</v>
      </c>
      <c r="B15" s="74">
        <f>VLOOKUP(A15,'1.1.1 Bezüge'!$A$10:$C$50,1+$H$3,0)</f>
        <v>54758</v>
      </c>
      <c r="C15" s="74">
        <f>VLOOKUP(A15,'1.1.2 Versorgung'!$A$4:$B$50,2,0)*Beamte!B15</f>
        <v>17851.108</v>
      </c>
      <c r="D15" s="74">
        <f>IF(B15=0,0,'1.1.3 Pers.nebenkosten'!$C$4)</f>
        <v>3400</v>
      </c>
      <c r="E15" s="74">
        <f>IF(B15=0,0,IF($H$4=FALSE,"",Sacheinzelkosten!$F$5))</f>
        <v>17350</v>
      </c>
      <c r="F15" s="74">
        <f>IF(B15=0,0,IF($H$4=FALSE,"",Sacheinzelkosten!$F$25))</f>
        <v>6050</v>
      </c>
      <c r="G15" s="74">
        <f>IF(B15=0,0,IF($H$4=FALSE,"",Sacheinzelkosten!$F$33))</f>
        <v>10850</v>
      </c>
      <c r="H15" s="74">
        <f t="shared" si="5"/>
        <v>22346.68</v>
      </c>
      <c r="I15" s="243">
        <f t="shared" si="6"/>
        <v>10069.5</v>
      </c>
      <c r="J15" s="252">
        <f t="shared" si="3"/>
        <v>142675</v>
      </c>
      <c r="K15" s="230">
        <f t="shared" si="4"/>
        <v>11890</v>
      </c>
      <c r="L15" s="231">
        <f t="shared" si="2"/>
        <v>87.42</v>
      </c>
      <c r="M15" s="42"/>
      <c r="N15" s="42"/>
      <c r="O15" s="42"/>
    </row>
    <row r="16" spans="1:15" s="25" customFormat="1" ht="18" customHeight="1" x14ac:dyDescent="0.2">
      <c r="A16" s="153" t="str">
        <f>'1.1.1 Bezüge'!A13</f>
        <v>A 9 m+Z</v>
      </c>
      <c r="B16" s="74">
        <f>VLOOKUP(A16,'1.1.1 Bezüge'!$A$10:$C$50,1+$H$3,0)</f>
        <v>60043</v>
      </c>
      <c r="C16" s="74">
        <f>VLOOKUP(A16,'1.1.2 Versorgung'!$A$4:$B$50,2,0)*Beamte!B16</f>
        <v>19574.018</v>
      </c>
      <c r="D16" s="74">
        <f>IF(B16=0,0,'1.1.3 Pers.nebenkosten'!$C$4)</f>
        <v>3400</v>
      </c>
      <c r="E16" s="74">
        <f>IF(B16=0,0,IF($H$4=FALSE,"",Sacheinzelkosten!$F$5))</f>
        <v>17350</v>
      </c>
      <c r="F16" s="74">
        <f>IF(B16=0,0,IF($H$4=FALSE,"",Sacheinzelkosten!$F$25))</f>
        <v>6050</v>
      </c>
      <c r="G16" s="74">
        <f>IF(B16=0,0,IF($H$4=FALSE,"",Sacheinzelkosten!$F$33))</f>
        <v>10850</v>
      </c>
      <c r="H16" s="74">
        <f t="shared" si="5"/>
        <v>24407</v>
      </c>
      <c r="I16" s="243">
        <f t="shared" si="6"/>
        <v>10069.5</v>
      </c>
      <c r="J16" s="252">
        <f t="shared" si="3"/>
        <v>151744</v>
      </c>
      <c r="K16" s="230">
        <f t="shared" si="4"/>
        <v>12645</v>
      </c>
      <c r="L16" s="231">
        <f t="shared" si="2"/>
        <v>92.98</v>
      </c>
      <c r="M16" s="42"/>
      <c r="N16" s="42"/>
      <c r="O16" s="42"/>
    </row>
    <row r="17" spans="1:15" s="25" customFormat="1" ht="18" customHeight="1" thickBot="1" x14ac:dyDescent="0.25">
      <c r="A17" s="75" t="str">
        <f>'1.1.1 Bezüge'!A14</f>
        <v>Ø mittlerer Dienst</v>
      </c>
      <c r="B17" s="76">
        <f>VLOOKUP(A17,'1.1.1 Bezüge'!$A$10:$C$50,1+$H$3,0)</f>
        <v>49969</v>
      </c>
      <c r="C17" s="76">
        <f>VLOOKUP(A17,'1.1.2 Versorgung'!$A$4:$B$50,2,0)*Beamte!B17</f>
        <v>16289.894</v>
      </c>
      <c r="D17" s="76">
        <f>IF(B17=0,0,'1.1.3 Pers.nebenkosten'!$C$4)</f>
        <v>3400</v>
      </c>
      <c r="E17" s="76">
        <f>IF(B17=0,0,IF($H$4=FALSE,"",Sacheinzelkosten!$F$5))</f>
        <v>17350</v>
      </c>
      <c r="F17" s="76">
        <f>IF(B17=0,0,IF($H$4=FALSE,"",Sacheinzelkosten!$F$25))</f>
        <v>6050</v>
      </c>
      <c r="G17" s="76">
        <f>IF(B17=0,0,IF($H$4=FALSE,"",Sacheinzelkosten!$F$33))</f>
        <v>10850</v>
      </c>
      <c r="H17" s="76">
        <f t="shared" si="5"/>
        <v>20479.71</v>
      </c>
      <c r="I17" s="244">
        <f t="shared" si="6"/>
        <v>10069.5</v>
      </c>
      <c r="J17" s="253">
        <f t="shared" si="3"/>
        <v>134458</v>
      </c>
      <c r="K17" s="232">
        <f t="shared" si="4"/>
        <v>11205</v>
      </c>
      <c r="L17" s="233">
        <f t="shared" si="2"/>
        <v>82.39</v>
      </c>
      <c r="M17" s="42"/>
      <c r="N17" s="42"/>
      <c r="O17" s="42"/>
    </row>
    <row r="18" spans="1:15" s="25" customFormat="1" ht="18" customHeight="1" thickTop="1" x14ac:dyDescent="0.2">
      <c r="A18" s="154" t="str">
        <f>'1.1.1 Bezüge'!A15</f>
        <v>A 9 g</v>
      </c>
      <c r="B18" s="77">
        <f>VLOOKUP(A18,'1.1.1 Bezüge'!$A$10:$C$50,1+$H$3,0)</f>
        <v>46547</v>
      </c>
      <c r="C18" s="77">
        <f>VLOOKUP(A18,'1.1.2 Versorgung'!$A$4:$B$50,2,0)*Beamte!B18</f>
        <v>15174.322</v>
      </c>
      <c r="D18" s="77">
        <f>IF(B18=0,0,'1.1.3 Pers.nebenkosten'!$C$4)</f>
        <v>3400</v>
      </c>
      <c r="E18" s="77">
        <f>IF(B18=0,0,IF($H$4=FALSE,"",Sacheinzelkosten!$F$5))</f>
        <v>17350</v>
      </c>
      <c r="F18" s="77">
        <f>IF(B18=0,0,IF($H$4=FALSE,"",Sacheinzelkosten!$F$25))</f>
        <v>6050</v>
      </c>
      <c r="G18" s="77">
        <f>IF(B18=0,0,IF($H$4=FALSE,"",Sacheinzelkosten!$F$33))</f>
        <v>10850</v>
      </c>
      <c r="H18" s="77">
        <f t="shared" si="5"/>
        <v>19145.669999999998</v>
      </c>
      <c r="I18" s="245">
        <f t="shared" si="6"/>
        <v>10069.5</v>
      </c>
      <c r="J18" s="254">
        <f t="shared" si="3"/>
        <v>128586</v>
      </c>
      <c r="K18" s="234">
        <f t="shared" si="4"/>
        <v>10716</v>
      </c>
      <c r="L18" s="235">
        <f t="shared" si="2"/>
        <v>78.790000000000006</v>
      </c>
      <c r="M18" s="42"/>
      <c r="N18" s="42"/>
      <c r="O18" s="42"/>
    </row>
    <row r="19" spans="1:15" s="25" customFormat="1" ht="18" customHeight="1" x14ac:dyDescent="0.2">
      <c r="A19" s="151" t="str">
        <f>'1.1.1 Bezüge'!A16</f>
        <v>A 10 g</v>
      </c>
      <c r="B19" s="70">
        <f>VLOOKUP(A19,'1.1.1 Bezüge'!$A$10:$C$50,1+$H$3,0)</f>
        <v>56982</v>
      </c>
      <c r="C19" s="70">
        <f>VLOOKUP(A19,'1.1.2 Versorgung'!$A$4:$B$50,2,0)*Beamte!B19</f>
        <v>18576.132000000001</v>
      </c>
      <c r="D19" s="70">
        <f>IF(B19=0,0,'1.1.3 Pers.nebenkosten'!$C$4)</f>
        <v>3400</v>
      </c>
      <c r="E19" s="70">
        <f>IF(B19=0,0,IF($H$4=FALSE,"",Sacheinzelkosten!$F$5))</f>
        <v>17350</v>
      </c>
      <c r="F19" s="70">
        <f>IF(B19=0,0,IF($H$4=FALSE,"",Sacheinzelkosten!$F$25))</f>
        <v>6050</v>
      </c>
      <c r="G19" s="70">
        <f>IF(B19=0,0,IF($H$4=FALSE,"",Sacheinzelkosten!$F$33))</f>
        <v>10850</v>
      </c>
      <c r="H19" s="70">
        <f t="shared" si="5"/>
        <v>23213.69</v>
      </c>
      <c r="I19" s="240">
        <f t="shared" si="6"/>
        <v>10069.5</v>
      </c>
      <c r="J19" s="249">
        <f t="shared" si="3"/>
        <v>146491</v>
      </c>
      <c r="K19" s="224">
        <f t="shared" si="4"/>
        <v>12208</v>
      </c>
      <c r="L19" s="225">
        <f t="shared" si="2"/>
        <v>89.76</v>
      </c>
      <c r="M19" s="42"/>
      <c r="N19" s="42"/>
      <c r="O19" s="42"/>
    </row>
    <row r="20" spans="1:15" s="25" customFormat="1" ht="18" customHeight="1" x14ac:dyDescent="0.2">
      <c r="A20" s="151" t="str">
        <f>'1.1.1 Bezüge'!A17</f>
        <v>A 11 g</v>
      </c>
      <c r="B20" s="70">
        <f>VLOOKUP(A20,'1.1.1 Bezüge'!$A$10:$C$50,1+$H$3,0)</f>
        <v>66039</v>
      </c>
      <c r="C20" s="70">
        <f>VLOOKUP(A20,'1.1.2 Versorgung'!$A$4:$B$50,2,0)*Beamte!B20</f>
        <v>21528.714</v>
      </c>
      <c r="D20" s="70">
        <f>IF(B20=0,0,'1.1.3 Pers.nebenkosten'!$C$4)</f>
        <v>3400</v>
      </c>
      <c r="E20" s="70">
        <f>IF(B20=0,0,IF($H$4=FALSE,"",Sacheinzelkosten!$F$5))</f>
        <v>17350</v>
      </c>
      <c r="F20" s="70">
        <f>IF(B20=0,0,IF($H$4=FALSE,"",Sacheinzelkosten!$F$25))</f>
        <v>6050</v>
      </c>
      <c r="G20" s="70">
        <f>IF(B20=0,0,IF($H$4=FALSE,"",Sacheinzelkosten!$F$33))</f>
        <v>10850</v>
      </c>
      <c r="H20" s="70">
        <f t="shared" si="5"/>
        <v>26744.51</v>
      </c>
      <c r="I20" s="240">
        <f t="shared" si="6"/>
        <v>10069.5</v>
      </c>
      <c r="J20" s="249">
        <f t="shared" si="3"/>
        <v>162032</v>
      </c>
      <c r="K20" s="224">
        <f t="shared" si="4"/>
        <v>13503</v>
      </c>
      <c r="L20" s="225">
        <f t="shared" si="2"/>
        <v>99.28</v>
      </c>
      <c r="M20" s="42"/>
      <c r="N20" s="42"/>
      <c r="O20" s="42"/>
    </row>
    <row r="21" spans="1:15" s="25" customFormat="1" ht="18" customHeight="1" x14ac:dyDescent="0.2">
      <c r="A21" s="151" t="str">
        <f>'1.1.1 Bezüge'!A18</f>
        <v>A 12</v>
      </c>
      <c r="B21" s="70">
        <f>VLOOKUP(A21,'1.1.1 Bezüge'!$A$10:$C$50,1+$H$3,0)</f>
        <v>72234</v>
      </c>
      <c r="C21" s="70">
        <f>VLOOKUP(A21,'1.1.2 Versorgung'!$A$4:$B$50,2,0)*Beamte!B21</f>
        <v>23548.284</v>
      </c>
      <c r="D21" s="70">
        <f>IF(B21=0,0,'1.1.3 Pers.nebenkosten'!$C$4)</f>
        <v>3400</v>
      </c>
      <c r="E21" s="70">
        <f>IF(B21=0,0,IF($H$4=FALSE,"",Sacheinzelkosten!$F$5))</f>
        <v>17350</v>
      </c>
      <c r="F21" s="70">
        <f>IF(B21=0,0,IF($H$4=FALSE,"",Sacheinzelkosten!$F$25))</f>
        <v>6050</v>
      </c>
      <c r="G21" s="70">
        <f>IF(B21=0,0,IF($H$4=FALSE,"",Sacheinzelkosten!$F$33))</f>
        <v>10850</v>
      </c>
      <c r="H21" s="70">
        <f t="shared" si="5"/>
        <v>29159.59</v>
      </c>
      <c r="I21" s="240">
        <f t="shared" si="6"/>
        <v>10069.5</v>
      </c>
      <c r="J21" s="249">
        <f t="shared" si="3"/>
        <v>172661</v>
      </c>
      <c r="K21" s="224">
        <f t="shared" si="4"/>
        <v>14388</v>
      </c>
      <c r="L21" s="225">
        <f t="shared" si="2"/>
        <v>105.8</v>
      </c>
      <c r="M21" s="42"/>
      <c r="N21" s="42"/>
      <c r="O21" s="42"/>
    </row>
    <row r="22" spans="1:15" s="25" customFormat="1" ht="18" customHeight="1" x14ac:dyDescent="0.2">
      <c r="A22" s="151" t="str">
        <f>'1.1.1 Bezüge'!A19</f>
        <v>A 13 g</v>
      </c>
      <c r="B22" s="70">
        <f>VLOOKUP(A22,'1.1.1 Bezüge'!$A$10:$C$50,1+$H$3,0)</f>
        <v>80441</v>
      </c>
      <c r="C22" s="70">
        <f>VLOOKUP(A22,'1.1.2 Versorgung'!$A$4:$B$50,2,0)*Beamte!B22</f>
        <v>26223.766</v>
      </c>
      <c r="D22" s="70">
        <f>IF(B22=0,0,'1.1.3 Pers.nebenkosten'!$C$4)</f>
        <v>3400</v>
      </c>
      <c r="E22" s="70">
        <f>IF(B22=0,0,IF($H$4=FALSE,"",Sacheinzelkosten!$F$5))</f>
        <v>17350</v>
      </c>
      <c r="F22" s="70">
        <f>IF(B22=0,0,IF($H$4=FALSE,"",Sacheinzelkosten!$F$25))</f>
        <v>6050</v>
      </c>
      <c r="G22" s="70">
        <f>IF(B22=0,0,IF($H$4=FALSE,"",Sacheinzelkosten!$F$33))</f>
        <v>10850</v>
      </c>
      <c r="H22" s="70">
        <f t="shared" si="5"/>
        <v>32359.040000000001</v>
      </c>
      <c r="I22" s="240">
        <f t="shared" si="6"/>
        <v>10069.5</v>
      </c>
      <c r="J22" s="249">
        <f t="shared" si="3"/>
        <v>186743</v>
      </c>
      <c r="K22" s="224">
        <f t="shared" si="4"/>
        <v>15562</v>
      </c>
      <c r="L22" s="225">
        <f t="shared" si="2"/>
        <v>114.43</v>
      </c>
      <c r="M22" s="42"/>
      <c r="N22" s="42"/>
      <c r="O22" s="42"/>
    </row>
    <row r="23" spans="1:15" s="25" customFormat="1" ht="18" customHeight="1" x14ac:dyDescent="0.2">
      <c r="A23" s="151" t="str">
        <f>'1.1.1 Bezüge'!A20</f>
        <v>A 13 g+Z</v>
      </c>
      <c r="B23" s="70">
        <f>VLOOKUP(A23,'1.1.1 Bezüge'!$A$10:$C$50,1+$H$3,0)</f>
        <v>85105</v>
      </c>
      <c r="C23" s="70">
        <f>VLOOKUP(A23,'1.1.2 Versorgung'!$A$4:$B$50,2,0)*Beamte!B23</f>
        <v>27744.23</v>
      </c>
      <c r="D23" s="70">
        <f>IF(B23=0,0,'1.1.3 Pers.nebenkosten'!$C$4)</f>
        <v>3400</v>
      </c>
      <c r="E23" s="70">
        <f>IF(B23=0,0,IF($H$4=FALSE,"",Sacheinzelkosten!$F$5))</f>
        <v>17350</v>
      </c>
      <c r="F23" s="70">
        <f>IF(B23=0,0,IF($H$4=FALSE,"",Sacheinzelkosten!$F$25))</f>
        <v>6050</v>
      </c>
      <c r="G23" s="70">
        <f>IF(B23=0,0,IF($H$4=FALSE,"",Sacheinzelkosten!$F$33))</f>
        <v>10850</v>
      </c>
      <c r="H23" s="70">
        <f t="shared" si="5"/>
        <v>34177.269999999997</v>
      </c>
      <c r="I23" s="240">
        <f t="shared" si="6"/>
        <v>10069.5</v>
      </c>
      <c r="J23" s="249">
        <f t="shared" si="3"/>
        <v>194746</v>
      </c>
      <c r="K23" s="224">
        <f t="shared" si="4"/>
        <v>16229</v>
      </c>
      <c r="L23" s="225">
        <f t="shared" si="2"/>
        <v>119.33</v>
      </c>
      <c r="M23" s="42"/>
      <c r="N23" s="42"/>
      <c r="O23" s="42"/>
    </row>
    <row r="24" spans="1:15" s="25" customFormat="1" ht="18" customHeight="1" thickBot="1" x14ac:dyDescent="0.25">
      <c r="A24" s="71" t="str">
        <f>'1.1.1 Bezüge'!A21</f>
        <v>Ø gehobener Dienst</v>
      </c>
      <c r="B24" s="72">
        <f>VLOOKUP(A24,'1.1.1 Bezüge'!$A$10:$C$50,1+$H$3,0)</f>
        <v>65218</v>
      </c>
      <c r="C24" s="72">
        <f>VLOOKUP(A24,'1.1.2 Versorgung'!$A$4:$B$50,2,0)*Beamte!B24</f>
        <v>21261.067999999999</v>
      </c>
      <c r="D24" s="72">
        <f>IF(B24=0,0,'1.1.3 Pers.nebenkosten'!$C$4)</f>
        <v>3400</v>
      </c>
      <c r="E24" s="72">
        <f>IF(B24=0,0,IF($H$4=FALSE,"",Sacheinzelkosten!$F$5))</f>
        <v>17350</v>
      </c>
      <c r="F24" s="72">
        <f>IF(B24=0,0,IF($H$4=FALSE,"",Sacheinzelkosten!$F$25))</f>
        <v>6050</v>
      </c>
      <c r="G24" s="72">
        <f>IF(B24=0,0,IF($H$4=FALSE,"",Sacheinzelkosten!$F$33))</f>
        <v>10850</v>
      </c>
      <c r="H24" s="72">
        <f t="shared" si="5"/>
        <v>26424.45</v>
      </c>
      <c r="I24" s="241">
        <f t="shared" si="6"/>
        <v>10069.5</v>
      </c>
      <c r="J24" s="250">
        <f t="shared" si="3"/>
        <v>160623</v>
      </c>
      <c r="K24" s="226">
        <f t="shared" si="4"/>
        <v>13385</v>
      </c>
      <c r="L24" s="227">
        <f t="shared" si="2"/>
        <v>98.42</v>
      </c>
      <c r="M24" s="42"/>
      <c r="N24" s="42"/>
      <c r="O24" s="42"/>
    </row>
    <row r="25" spans="1:15" s="25" customFormat="1" ht="18" customHeight="1" thickTop="1" x14ac:dyDescent="0.2">
      <c r="A25" s="152" t="str">
        <f>'1.1.1 Bezüge'!A22</f>
        <v>A 13 h</v>
      </c>
      <c r="B25" s="73">
        <f>VLOOKUP(A25,'1.1.1 Bezüge'!$A$10:$C$50,1+$H$3,0)</f>
        <v>73274</v>
      </c>
      <c r="C25" s="73">
        <f>VLOOKUP(A25,'1.1.2 Versorgung'!$A$4:$B$50,2,0)*Beamte!B25</f>
        <v>23887.324000000001</v>
      </c>
      <c r="D25" s="73">
        <f>IF(B25=0,0,'1.1.3 Pers.nebenkosten'!$C$4)</f>
        <v>3400</v>
      </c>
      <c r="E25" s="73">
        <f>IF(B25=0,0,IF($H$4=FALSE,"",Sacheinzelkosten!$F$5))</f>
        <v>17350</v>
      </c>
      <c r="F25" s="73">
        <f>IF(B25=0,0,IF($H$4=FALSE,"",Sacheinzelkosten!$F$25))</f>
        <v>6050</v>
      </c>
      <c r="G25" s="73">
        <f>IF(B25=0,0,IF($H$4=FALSE,"",Sacheinzelkosten!$F$33))</f>
        <v>10850</v>
      </c>
      <c r="H25" s="73">
        <f t="shared" si="5"/>
        <v>29565.03</v>
      </c>
      <c r="I25" s="242">
        <f t="shared" si="6"/>
        <v>10069.5</v>
      </c>
      <c r="J25" s="251">
        <f t="shared" si="3"/>
        <v>174446</v>
      </c>
      <c r="K25" s="228">
        <f t="shared" si="4"/>
        <v>14537</v>
      </c>
      <c r="L25" s="229">
        <f t="shared" si="2"/>
        <v>106.89</v>
      </c>
      <c r="M25" s="42"/>
      <c r="N25" s="42"/>
      <c r="O25" s="42"/>
    </row>
    <row r="26" spans="1:15" s="25" customFormat="1" ht="18" customHeight="1" x14ac:dyDescent="0.2">
      <c r="A26" s="153" t="str">
        <f>'1.1.1 Bezüge'!A23</f>
        <v>A 14</v>
      </c>
      <c r="B26" s="74">
        <f>VLOOKUP(A26,'1.1.1 Bezüge'!$A$10:$C$50,1+$H$3,0)</f>
        <v>83201</v>
      </c>
      <c r="C26" s="74">
        <f>VLOOKUP(A26,'1.1.2 Versorgung'!$A$4:$B$50,2,0)*Beamte!B26</f>
        <v>27123.526000000002</v>
      </c>
      <c r="D26" s="74">
        <f>IF(B26=0,0,'1.1.3 Pers.nebenkosten'!$C$4)</f>
        <v>3400</v>
      </c>
      <c r="E26" s="74">
        <f>IF(B26=0,0,IF($H$4=FALSE,"",Sacheinzelkosten!$F$5))</f>
        <v>17350</v>
      </c>
      <c r="F26" s="74">
        <f>IF(B26=0,0,IF($H$4=FALSE,"",Sacheinzelkosten!$F$25))</f>
        <v>6050</v>
      </c>
      <c r="G26" s="74">
        <f>IF(B26=0,0,IF($H$4=FALSE,"",Sacheinzelkosten!$F$33))</f>
        <v>10850</v>
      </c>
      <c r="H26" s="74">
        <f t="shared" si="5"/>
        <v>33435.01</v>
      </c>
      <c r="I26" s="243">
        <f t="shared" si="6"/>
        <v>10069.5</v>
      </c>
      <c r="J26" s="252">
        <f t="shared" si="3"/>
        <v>191479</v>
      </c>
      <c r="K26" s="230">
        <f t="shared" si="4"/>
        <v>15957</v>
      </c>
      <c r="L26" s="231">
        <f t="shared" si="2"/>
        <v>117.33</v>
      </c>
      <c r="M26" s="42"/>
      <c r="N26" s="42"/>
      <c r="O26" s="42"/>
    </row>
    <row r="27" spans="1:15" s="25" customFormat="1" ht="18" customHeight="1" x14ac:dyDescent="0.2">
      <c r="A27" s="153" t="str">
        <f>'1.1.1 Bezüge'!A24</f>
        <v>A 15</v>
      </c>
      <c r="B27" s="74">
        <f>VLOOKUP(A27,'1.1.1 Bezüge'!$A$10:$C$50,1+$H$3,0)</f>
        <v>95558</v>
      </c>
      <c r="C27" s="74">
        <f>VLOOKUP(A27,'1.1.2 Versorgung'!$A$4:$B$50,2,0)*Beamte!B27</f>
        <v>31151.907999999999</v>
      </c>
      <c r="D27" s="74">
        <f>IF(B27=0,0,'1.1.3 Pers.nebenkosten'!$C$4)</f>
        <v>3400</v>
      </c>
      <c r="E27" s="74">
        <f>IF(B27=0,0,IF($H$4=FALSE,"",Sacheinzelkosten!$F$5))</f>
        <v>17350</v>
      </c>
      <c r="F27" s="74">
        <f>IF(B27=0,0,IF($H$4=FALSE,"",Sacheinzelkosten!$F$25))</f>
        <v>6050</v>
      </c>
      <c r="G27" s="74">
        <f>IF(B27=0,0,IF($H$4=FALSE,"",Sacheinzelkosten!$F$33))</f>
        <v>10850</v>
      </c>
      <c r="H27" s="74">
        <f t="shared" si="5"/>
        <v>38252.31</v>
      </c>
      <c r="I27" s="243">
        <f t="shared" si="6"/>
        <v>10069.5</v>
      </c>
      <c r="J27" s="252">
        <f t="shared" si="3"/>
        <v>212682</v>
      </c>
      <c r="K27" s="230">
        <f t="shared" si="4"/>
        <v>17724</v>
      </c>
      <c r="L27" s="231">
        <f t="shared" si="2"/>
        <v>130.32</v>
      </c>
      <c r="M27" s="42"/>
      <c r="N27" s="42"/>
      <c r="O27" s="42"/>
    </row>
    <row r="28" spans="1:15" s="25" customFormat="1" ht="18" customHeight="1" x14ac:dyDescent="0.2">
      <c r="A28" s="153" t="str">
        <f>'1.1.1 Bezüge'!A25</f>
        <v>A 16</v>
      </c>
      <c r="B28" s="74">
        <f>VLOOKUP(A28,'1.1.1 Bezüge'!$A$10:$C$50,1+$H$3,0)</f>
        <v>106949</v>
      </c>
      <c r="C28" s="74">
        <f>VLOOKUP(A28,'1.1.2 Versorgung'!$A$4:$B$50,2,0)*Beamte!B28</f>
        <v>34865.374000000003</v>
      </c>
      <c r="D28" s="74">
        <f>IF(B28=0,0,'1.1.3 Pers.nebenkosten'!$C$4)</f>
        <v>3400</v>
      </c>
      <c r="E28" s="74">
        <f>IF(B28=0,0,IF($H$4=FALSE,"",Sacheinzelkosten!$F$5))</f>
        <v>17350</v>
      </c>
      <c r="F28" s="74">
        <f>IF(B28=0,0,IF($H$4=FALSE,"",Sacheinzelkosten!$F$25))</f>
        <v>6050</v>
      </c>
      <c r="G28" s="74">
        <f>IF(B28=0,0,IF($H$4=FALSE,"",Sacheinzelkosten!$F$33))</f>
        <v>10850</v>
      </c>
      <c r="H28" s="74">
        <f t="shared" si="5"/>
        <v>42693.03</v>
      </c>
      <c r="I28" s="243">
        <f t="shared" si="6"/>
        <v>10069.5</v>
      </c>
      <c r="J28" s="252">
        <f t="shared" si="3"/>
        <v>232227</v>
      </c>
      <c r="K28" s="230">
        <f t="shared" si="4"/>
        <v>19352</v>
      </c>
      <c r="L28" s="231">
        <f t="shared" si="2"/>
        <v>142.30000000000001</v>
      </c>
      <c r="M28" s="42"/>
      <c r="N28" s="42"/>
      <c r="O28" s="42"/>
    </row>
    <row r="29" spans="1:15" s="25" customFormat="1" ht="18" customHeight="1" x14ac:dyDescent="0.2">
      <c r="A29" s="78" t="str">
        <f>'1.1.1 Bezüge'!A26</f>
        <v>Ø höherer Dienst (A-Besoldung)</v>
      </c>
      <c r="B29" s="79">
        <f>VLOOKUP(A29,'1.1.1 Bezüge'!$A$10:$C$50,1+$H$3,0)</f>
        <v>87535</v>
      </c>
      <c r="C29" s="79">
        <f>VLOOKUP(A29,'1.1.2 Versorgung'!$A$4:$B$50,2,0)*Beamte!B29</f>
        <v>28536.41</v>
      </c>
      <c r="D29" s="79">
        <f>IF(B29=0,0,'1.1.3 Pers.nebenkosten'!$C$4)</f>
        <v>3400</v>
      </c>
      <c r="E29" s="79">
        <f>IF(B29=0,0,IF($H$4=FALSE,"",Sacheinzelkosten!$F$5))</f>
        <v>17350</v>
      </c>
      <c r="F29" s="79">
        <f>IF(B29=0,0,IF($H$4=FALSE,"",Sacheinzelkosten!$F$25))</f>
        <v>6050</v>
      </c>
      <c r="G29" s="79">
        <f>IF(B29=0,0,IF($H$4=FALSE,"",Sacheinzelkosten!$F$33))</f>
        <v>10850</v>
      </c>
      <c r="H29" s="79">
        <f t="shared" si="5"/>
        <v>35124.589999999997</v>
      </c>
      <c r="I29" s="246">
        <f t="shared" si="6"/>
        <v>10069.5</v>
      </c>
      <c r="J29" s="255">
        <f t="shared" si="3"/>
        <v>198916</v>
      </c>
      <c r="K29" s="236">
        <f t="shared" si="4"/>
        <v>16576</v>
      </c>
      <c r="L29" s="231">
        <f t="shared" si="2"/>
        <v>121.88</v>
      </c>
      <c r="M29" s="42"/>
      <c r="N29" s="42"/>
      <c r="O29" s="42"/>
    </row>
    <row r="30" spans="1:15" s="25" customFormat="1" ht="18" customHeight="1" x14ac:dyDescent="0.2">
      <c r="A30" s="153" t="str">
        <f>'1.1.1 Bezüge'!A27</f>
        <v>B 1</v>
      </c>
      <c r="B30" s="74">
        <f>VLOOKUP(A30,'1.1.1 Bezüge'!$A$10:$C$50,1+$H$3,0)</f>
        <v>97216</v>
      </c>
      <c r="C30" s="74">
        <f>VLOOKUP(A30,'1.1.2 Versorgung'!$A$4:$B$50,2,0)*Beamte!B30</f>
        <v>31692.416000000001</v>
      </c>
      <c r="D30" s="74">
        <f>IF(B30=0,0,'1.1.3 Pers.nebenkosten'!$C$4)</f>
        <v>3400</v>
      </c>
      <c r="E30" s="74">
        <f>IF(B30=0,0,IF($H$4=FALSE,"",Sacheinzelkosten!$F$5))</f>
        <v>17350</v>
      </c>
      <c r="F30" s="74">
        <f>IF(B30=0,0,IF($H$4=FALSE,"",Sacheinzelkosten!$F$25))</f>
        <v>6050</v>
      </c>
      <c r="G30" s="74">
        <f>IF(B30=0,0,IF($H$4=FALSE,"",Sacheinzelkosten!$F$33))</f>
        <v>10850</v>
      </c>
      <c r="H30" s="74">
        <f t="shared" si="5"/>
        <v>38898.67</v>
      </c>
      <c r="I30" s="243">
        <f t="shared" si="6"/>
        <v>10069.5</v>
      </c>
      <c r="J30" s="252">
        <f t="shared" si="3"/>
        <v>215527</v>
      </c>
      <c r="K30" s="230">
        <f t="shared" si="4"/>
        <v>17961</v>
      </c>
      <c r="L30" s="231">
        <f t="shared" si="2"/>
        <v>132.06</v>
      </c>
      <c r="M30" s="42"/>
      <c r="N30" s="42"/>
      <c r="O30" s="42"/>
    </row>
    <row r="31" spans="1:15" s="25" customFormat="1" ht="18" customHeight="1" x14ac:dyDescent="0.2">
      <c r="A31" s="153" t="str">
        <f>'1.1.1 Bezüge'!A28</f>
        <v>B 2</v>
      </c>
      <c r="B31" s="74">
        <f>VLOOKUP(A31,'1.1.1 Bezüge'!$A$10:$C$50,1+$H$3,0)</f>
        <v>110925</v>
      </c>
      <c r="C31" s="74">
        <f>VLOOKUP(A31,'1.1.2 Versorgung'!$A$4:$B$50,2,0)*Beamte!B31</f>
        <v>36161.550000000003</v>
      </c>
      <c r="D31" s="74">
        <f>IF(B31=0,0,'1.1.3 Pers.nebenkosten'!$C$4)</f>
        <v>3400</v>
      </c>
      <c r="E31" s="74">
        <f>IF(B31=0,0,IF($H$4=FALSE,"",Sacheinzelkosten!$F$5))</f>
        <v>17350</v>
      </c>
      <c r="F31" s="74">
        <f>IF(B31=0,0,IF($H$4=FALSE,"",Sacheinzelkosten!$F$25))</f>
        <v>6050</v>
      </c>
      <c r="G31" s="74">
        <f>IF(B31=0,0,IF($H$4=FALSE,"",Sacheinzelkosten!$F$33))</f>
        <v>10850</v>
      </c>
      <c r="H31" s="74">
        <f t="shared" si="5"/>
        <v>44243.05</v>
      </c>
      <c r="I31" s="243">
        <f t="shared" si="6"/>
        <v>10069.5</v>
      </c>
      <c r="J31" s="252">
        <f t="shared" si="3"/>
        <v>239049</v>
      </c>
      <c r="K31" s="230">
        <f t="shared" si="4"/>
        <v>19921</v>
      </c>
      <c r="L31" s="231">
        <f t="shared" si="2"/>
        <v>146.47999999999999</v>
      </c>
      <c r="M31" s="42"/>
      <c r="N31" s="42"/>
      <c r="O31" s="42"/>
    </row>
    <row r="32" spans="1:15" s="25" customFormat="1" ht="18" customHeight="1" x14ac:dyDescent="0.2">
      <c r="A32" s="153" t="str">
        <f>'1.1.1 Bezüge'!A29</f>
        <v>B 3</v>
      </c>
      <c r="B32" s="74">
        <f>VLOOKUP(A32,'1.1.1 Bezüge'!$A$10:$C$50,1+$H$3,0)</f>
        <v>117272</v>
      </c>
      <c r="C32" s="74">
        <f>VLOOKUP(A32,'1.1.2 Versorgung'!$A$4:$B$50,2,0)*Beamte!B32</f>
        <v>38230.671999999999</v>
      </c>
      <c r="D32" s="74">
        <f>IF(B32=0,0,'1.1.3 Pers.nebenkosten'!$C$4)</f>
        <v>3400</v>
      </c>
      <c r="E32" s="74">
        <f>IF(B32=0,0,IF($H$4=FALSE,"",Sacheinzelkosten!$F$5))</f>
        <v>17350</v>
      </c>
      <c r="F32" s="74">
        <f>IF(B32=0,0,IF($H$4=FALSE,"",Sacheinzelkosten!$F$25))</f>
        <v>6050</v>
      </c>
      <c r="G32" s="74">
        <f>IF(B32=0,0,IF($H$4=FALSE,"",Sacheinzelkosten!$F$33))</f>
        <v>10850</v>
      </c>
      <c r="H32" s="74">
        <f t="shared" si="5"/>
        <v>46717.39</v>
      </c>
      <c r="I32" s="243">
        <f t="shared" si="6"/>
        <v>10069.5</v>
      </c>
      <c r="J32" s="252">
        <f t="shared" si="3"/>
        <v>249940</v>
      </c>
      <c r="K32" s="230">
        <f t="shared" si="4"/>
        <v>20828</v>
      </c>
      <c r="L32" s="231">
        <f t="shared" si="2"/>
        <v>153.15</v>
      </c>
      <c r="M32" s="42"/>
      <c r="N32" s="42"/>
      <c r="O32" s="42"/>
    </row>
    <row r="33" spans="1:15" s="25" customFormat="1" ht="18" customHeight="1" x14ac:dyDescent="0.2">
      <c r="A33" s="153" t="str">
        <f>'1.1.1 Bezüge'!A30</f>
        <v>B 4</v>
      </c>
      <c r="B33" s="74">
        <f>VLOOKUP(A33,'1.1.1 Bezüge'!$A$10:$C$50,1+$H$3,0)</f>
        <v>126088</v>
      </c>
      <c r="C33" s="74">
        <f>VLOOKUP(A33,'1.1.2 Versorgung'!$A$4:$B$50,2,0)*Beamte!B33</f>
        <v>41104.688000000002</v>
      </c>
      <c r="D33" s="74">
        <f>IF(B33=0,0,'1.1.3 Pers.nebenkosten'!$C$4)</f>
        <v>3400</v>
      </c>
      <c r="E33" s="74">
        <f>IF(B33=0,0,IF($H$4=FALSE,"",Sacheinzelkosten!$F$5))</f>
        <v>17350</v>
      </c>
      <c r="F33" s="74">
        <f>IF(B33=0,0,IF($H$4=FALSE,"",Sacheinzelkosten!$F$25))</f>
        <v>6050</v>
      </c>
      <c r="G33" s="74">
        <f>IF(B33=0,0,IF($H$4=FALSE,"",Sacheinzelkosten!$F$33))</f>
        <v>10850</v>
      </c>
      <c r="H33" s="74">
        <f t="shared" si="5"/>
        <v>50154.25</v>
      </c>
      <c r="I33" s="243">
        <f t="shared" si="6"/>
        <v>10069.5</v>
      </c>
      <c r="J33" s="252">
        <f t="shared" si="3"/>
        <v>265066</v>
      </c>
      <c r="K33" s="230">
        <f t="shared" si="4"/>
        <v>22089</v>
      </c>
      <c r="L33" s="231">
        <f t="shared" si="2"/>
        <v>162.41999999999999</v>
      </c>
      <c r="M33" s="42"/>
      <c r="N33" s="42"/>
      <c r="O33" s="42"/>
    </row>
    <row r="34" spans="1:15" s="25" customFormat="1" ht="18" customHeight="1" x14ac:dyDescent="0.2">
      <c r="A34" s="153" t="str">
        <f>'1.1.1 Bezüge'!A31</f>
        <v>B 5</v>
      </c>
      <c r="B34" s="74">
        <f>VLOOKUP(A34,'1.1.1 Bezüge'!$A$10:$C$50,1+$H$3,0)</f>
        <v>133501</v>
      </c>
      <c r="C34" s="74">
        <f>VLOOKUP(A34,'1.1.2 Versorgung'!$A$4:$B$50,2,0)*Beamte!B34</f>
        <v>43521.326000000001</v>
      </c>
      <c r="D34" s="74">
        <f>IF(B34=0,0,'1.1.3 Pers.nebenkosten'!$C$4)</f>
        <v>3400</v>
      </c>
      <c r="E34" s="74">
        <f>IF(B34=0,0,IF($H$4=FALSE,"",Sacheinzelkosten!$F$5))</f>
        <v>17350</v>
      </c>
      <c r="F34" s="74">
        <f>IF(B34=0,0,IF($H$4=FALSE,"",Sacheinzelkosten!$F$25))</f>
        <v>6050</v>
      </c>
      <c r="G34" s="74">
        <f>IF(B34=0,0,IF($H$4=FALSE,"",Sacheinzelkosten!$F$33))</f>
        <v>10850</v>
      </c>
      <c r="H34" s="74">
        <f t="shared" si="5"/>
        <v>53044.160000000003</v>
      </c>
      <c r="I34" s="243">
        <f t="shared" si="6"/>
        <v>10069.5</v>
      </c>
      <c r="J34" s="252">
        <f t="shared" si="3"/>
        <v>277786</v>
      </c>
      <c r="K34" s="230">
        <f t="shared" si="4"/>
        <v>23149</v>
      </c>
      <c r="L34" s="231">
        <f t="shared" si="2"/>
        <v>170.21</v>
      </c>
      <c r="M34" s="42"/>
      <c r="N34" s="42"/>
      <c r="O34" s="42"/>
    </row>
    <row r="35" spans="1:15" s="25" customFormat="1" ht="18" customHeight="1" x14ac:dyDescent="0.2">
      <c r="A35" s="153" t="str">
        <f>'1.1.1 Bezüge'!A32</f>
        <v>B 6</v>
      </c>
      <c r="B35" s="74">
        <f>VLOOKUP(A35,'1.1.1 Bezüge'!$A$10:$C$50,1+$H$3,0)</f>
        <v>136807</v>
      </c>
      <c r="C35" s="74">
        <f>VLOOKUP(A35,'1.1.2 Versorgung'!$A$4:$B$50,2,0)*Beamte!B35</f>
        <v>44599.082000000002</v>
      </c>
      <c r="D35" s="74">
        <f>IF(B35=0,0,'1.1.3 Pers.nebenkosten'!$C$4)</f>
        <v>3400</v>
      </c>
      <c r="E35" s="74">
        <f>IF(B35=0,0,IF($H$4=FALSE,"",Sacheinzelkosten!$F$5))</f>
        <v>17350</v>
      </c>
      <c r="F35" s="74">
        <f>IF(B35=0,0,IF($H$4=FALSE,"",Sacheinzelkosten!$F$25))</f>
        <v>6050</v>
      </c>
      <c r="G35" s="74">
        <f>IF(B35=0,0,IF($H$4=FALSE,"",Sacheinzelkosten!$F$33))</f>
        <v>10850</v>
      </c>
      <c r="H35" s="74">
        <f t="shared" si="5"/>
        <v>54332.99</v>
      </c>
      <c r="I35" s="243">
        <f t="shared" si="6"/>
        <v>10069.5</v>
      </c>
      <c r="J35" s="252">
        <f t="shared" si="3"/>
        <v>283459</v>
      </c>
      <c r="K35" s="230">
        <f t="shared" si="4"/>
        <v>23622</v>
      </c>
      <c r="L35" s="231">
        <f t="shared" si="2"/>
        <v>173.69</v>
      </c>
      <c r="M35" s="42"/>
      <c r="N35" s="42"/>
      <c r="O35" s="42"/>
    </row>
    <row r="36" spans="1:15" s="25" customFormat="1" ht="18" customHeight="1" x14ac:dyDescent="0.2">
      <c r="A36" s="153" t="str">
        <f>'1.1.1 Bezüge'!A33</f>
        <v>B 7</v>
      </c>
      <c r="B36" s="74">
        <f>VLOOKUP(A36,'1.1.1 Bezüge'!$A$10:$C$50,1+$H$3,0)</f>
        <v>143502</v>
      </c>
      <c r="C36" s="74">
        <f>VLOOKUP(A36,'1.1.2 Versorgung'!$A$4:$B$50,2,0)*Beamte!B36</f>
        <v>46781.652000000002</v>
      </c>
      <c r="D36" s="74">
        <f>IF(B36=0,0,'1.1.3 Pers.nebenkosten'!$C$4)</f>
        <v>3400</v>
      </c>
      <c r="E36" s="74">
        <f>IF(B36=0,0,IF($H$4=FALSE,"",Sacheinzelkosten!$F$5))</f>
        <v>17350</v>
      </c>
      <c r="F36" s="74">
        <f>IF(B36=0,0,IF($H$4=FALSE,"",Sacheinzelkosten!$F$25))</f>
        <v>6050</v>
      </c>
      <c r="G36" s="74">
        <f>IF(B36=0,0,IF($H$4=FALSE,"",Sacheinzelkosten!$F$33))</f>
        <v>10850</v>
      </c>
      <c r="H36" s="74">
        <f t="shared" si="5"/>
        <v>56942.99</v>
      </c>
      <c r="I36" s="243">
        <f t="shared" si="6"/>
        <v>10069.5</v>
      </c>
      <c r="J36" s="252">
        <f t="shared" si="3"/>
        <v>294946</v>
      </c>
      <c r="K36" s="230">
        <f t="shared" si="4"/>
        <v>24579</v>
      </c>
      <c r="L36" s="231">
        <f t="shared" si="2"/>
        <v>180.73</v>
      </c>
      <c r="M36" s="42"/>
      <c r="N36" s="42"/>
      <c r="O36" s="42"/>
    </row>
    <row r="37" spans="1:15" s="25" customFormat="1" ht="18" customHeight="1" x14ac:dyDescent="0.2">
      <c r="A37" s="153" t="str">
        <f>'1.1.1 Bezüge'!A34</f>
        <v>B 8</v>
      </c>
      <c r="B37" s="74">
        <f>VLOOKUP(A37,'1.1.1 Bezüge'!$A$10:$C$50,1+$H$3,0)</f>
        <v>154047</v>
      </c>
      <c r="C37" s="74">
        <f>VLOOKUP(A37,'1.1.2 Versorgung'!$A$4:$B$50,2,0)*Beamte!B37</f>
        <v>50219.322</v>
      </c>
      <c r="D37" s="74">
        <f>IF(B37=0,0,'1.1.3 Pers.nebenkosten'!$C$4)</f>
        <v>3400</v>
      </c>
      <c r="E37" s="74">
        <f>IF(B37=0,0,IF($H$4=FALSE,"",Sacheinzelkosten!$F$5))</f>
        <v>17350</v>
      </c>
      <c r="F37" s="74">
        <f>IF(B37=0,0,IF($H$4=FALSE,"",Sacheinzelkosten!$F$25))</f>
        <v>6050</v>
      </c>
      <c r="G37" s="74">
        <f>IF(B37=0,0,IF($H$4=FALSE,"",Sacheinzelkosten!$F$33))</f>
        <v>10850</v>
      </c>
      <c r="H37" s="74">
        <f t="shared" si="5"/>
        <v>61053.9</v>
      </c>
      <c r="I37" s="243">
        <f t="shared" si="6"/>
        <v>10069.5</v>
      </c>
      <c r="J37" s="252">
        <f t="shared" si="3"/>
        <v>313040</v>
      </c>
      <c r="K37" s="230">
        <f t="shared" si="4"/>
        <v>26087</v>
      </c>
      <c r="L37" s="231">
        <f t="shared" si="2"/>
        <v>191.81</v>
      </c>
      <c r="M37" s="42"/>
      <c r="N37" s="42"/>
      <c r="O37" s="42"/>
    </row>
    <row r="38" spans="1:15" s="25" customFormat="1" ht="18" customHeight="1" x14ac:dyDescent="0.2">
      <c r="A38" s="153" t="str">
        <f>'1.1.1 Bezüge'!A35</f>
        <v>B 9</v>
      </c>
      <c r="B38" s="74">
        <f>VLOOKUP(A38,'1.1.1 Bezüge'!$A$10:$C$50,1+$H$3,0)</f>
        <v>165888</v>
      </c>
      <c r="C38" s="74">
        <f>VLOOKUP(A38,'1.1.2 Versorgung'!$A$4:$B$50,2,0)*Beamte!B38</f>
        <v>54079.488000000005</v>
      </c>
      <c r="D38" s="74">
        <f>IF(B38=0,0,'1.1.3 Pers.nebenkosten'!$C$4)</f>
        <v>3400</v>
      </c>
      <c r="E38" s="74">
        <f>IF(B38=0,0,IF($H$4=FALSE,"",Sacheinzelkosten!$F$5))</f>
        <v>17350</v>
      </c>
      <c r="F38" s="74">
        <f>IF(B38=0,0,IF($H$4=FALSE,"",Sacheinzelkosten!$F$25))</f>
        <v>6050</v>
      </c>
      <c r="G38" s="74">
        <f>IF(B38=0,0,IF($H$4=FALSE,"",Sacheinzelkosten!$F$33))</f>
        <v>10850</v>
      </c>
      <c r="H38" s="74">
        <f t="shared" si="5"/>
        <v>65670.039999999994</v>
      </c>
      <c r="I38" s="243">
        <f t="shared" si="6"/>
        <v>10069.5</v>
      </c>
      <c r="J38" s="252">
        <f t="shared" si="3"/>
        <v>333357</v>
      </c>
      <c r="K38" s="230">
        <f t="shared" si="4"/>
        <v>27780</v>
      </c>
      <c r="L38" s="231">
        <f t="shared" si="2"/>
        <v>204.26</v>
      </c>
      <c r="M38" s="42"/>
      <c r="N38" s="42"/>
      <c r="O38" s="42"/>
    </row>
    <row r="39" spans="1:15" s="25" customFormat="1" ht="18" customHeight="1" x14ac:dyDescent="0.2">
      <c r="A39" s="153" t="str">
        <f>'1.1.1 Bezüge'!A36</f>
        <v>B 11</v>
      </c>
      <c r="B39" s="74">
        <f>VLOOKUP(A39,'1.1.1 Bezüge'!$A$10:$C$50,1+$H$3,0)</f>
        <v>0</v>
      </c>
      <c r="C39" s="74">
        <f>VLOOKUP(A39,'1.1.2 Versorgung'!$A$4:$B$50,2,0)*Beamte!B39</f>
        <v>0</v>
      </c>
      <c r="D39" s="74">
        <f>IF(B39=0,0,'1.1.3 Pers.nebenkosten'!$C$4)</f>
        <v>0</v>
      </c>
      <c r="E39" s="74">
        <f>IF(B39=0,0,IF($H$4=FALSE,"",Sacheinzelkosten!$F$5))</f>
        <v>0</v>
      </c>
      <c r="F39" s="74">
        <f>IF(B39=0,0,IF($H$4=FALSE,"",Sacheinzelkosten!$F$25))</f>
        <v>0</v>
      </c>
      <c r="G39" s="74">
        <f>IF(B39=0,0,IF($H$4=FALSE,"",Sacheinzelkosten!$F$33))</f>
        <v>0</v>
      </c>
      <c r="H39" s="74">
        <f t="shared" si="5"/>
        <v>0</v>
      </c>
      <c r="I39" s="243">
        <f t="shared" si="6"/>
        <v>0</v>
      </c>
      <c r="J39" s="252">
        <f t="shared" si="3"/>
        <v>0</v>
      </c>
      <c r="K39" s="230">
        <f t="shared" si="4"/>
        <v>0</v>
      </c>
      <c r="L39" s="231">
        <f t="shared" si="2"/>
        <v>0</v>
      </c>
      <c r="M39" s="42"/>
      <c r="N39" s="42"/>
      <c r="O39" s="42"/>
    </row>
    <row r="40" spans="1:15" s="25" customFormat="1" ht="18" customHeight="1" x14ac:dyDescent="0.2">
      <c r="A40" s="78" t="str">
        <f>'1.1.1 Bezüge'!A37</f>
        <v>Ø höherer Dienst (B-Besoldung)</v>
      </c>
      <c r="B40" s="79">
        <f>VLOOKUP(A40,'1.1.1 Bezüge'!$A$10:$C$50,1+$H$3,0)</f>
        <v>115435</v>
      </c>
      <c r="C40" s="79">
        <f>VLOOKUP(A40,'1.1.2 Versorgung'!$A$4:$B$50,2,0)*Beamte!B40</f>
        <v>37631.810000000005</v>
      </c>
      <c r="D40" s="79">
        <f>IF(B40=0,0,'1.1.3 Pers.nebenkosten'!$C$4)</f>
        <v>3400</v>
      </c>
      <c r="E40" s="79">
        <f>IF(B40=0,0,IF($H$4=FALSE,"",Sacheinzelkosten!$F$5))</f>
        <v>17350</v>
      </c>
      <c r="F40" s="79">
        <f>IF(B40=0,0,IF($H$4=FALSE,"",Sacheinzelkosten!$F$25))</f>
        <v>6050</v>
      </c>
      <c r="G40" s="79">
        <f>IF(B40=0,0,IF($H$4=FALSE,"",Sacheinzelkosten!$F$33))</f>
        <v>10850</v>
      </c>
      <c r="H40" s="79">
        <f t="shared" si="5"/>
        <v>46001.24</v>
      </c>
      <c r="I40" s="246">
        <f t="shared" si="6"/>
        <v>10069.5</v>
      </c>
      <c r="J40" s="255">
        <f t="shared" si="3"/>
        <v>246788</v>
      </c>
      <c r="K40" s="236">
        <f t="shared" si="4"/>
        <v>20566</v>
      </c>
      <c r="L40" s="231">
        <f t="shared" si="2"/>
        <v>151.22</v>
      </c>
      <c r="M40" s="42"/>
      <c r="N40" s="42"/>
      <c r="O40" s="42"/>
    </row>
    <row r="41" spans="1:15" s="25" customFormat="1" ht="18" customHeight="1" thickBot="1" x14ac:dyDescent="0.25">
      <c r="A41" s="75" t="str">
        <f>'1.1.1 Bezüge'!A38</f>
        <v>Ø höherer Dienst (A- und B-Besoldung)</v>
      </c>
      <c r="B41" s="76">
        <f>VLOOKUP(A41,'1.1.1 Bezüge'!$A$10:$C$50,1+$H$3,0)</f>
        <v>89351</v>
      </c>
      <c r="C41" s="76">
        <f>VLOOKUP(A41,'1.1.2 Versorgung'!$A$4:$B$50,2,0)*Beamte!B41</f>
        <v>29128.425999999999</v>
      </c>
      <c r="D41" s="76">
        <f>IF(B41=0,0,'1.1.3 Pers.nebenkosten'!$C$4)</f>
        <v>3400</v>
      </c>
      <c r="E41" s="76">
        <f>IF(B41=0,0,IF($H$4=FALSE,"",Sacheinzelkosten!$F$5))</f>
        <v>17350</v>
      </c>
      <c r="F41" s="76">
        <f>IF(B41=0,0,IF($H$4=FALSE,"",Sacheinzelkosten!$F$25))</f>
        <v>6050</v>
      </c>
      <c r="G41" s="76">
        <f>IF(B41=0,0,IF($H$4=FALSE,"",Sacheinzelkosten!$F$33))</f>
        <v>10850</v>
      </c>
      <c r="H41" s="76">
        <f t="shared" si="5"/>
        <v>35832.550000000003</v>
      </c>
      <c r="I41" s="244">
        <f t="shared" si="6"/>
        <v>10069.5</v>
      </c>
      <c r="J41" s="253">
        <f t="shared" si="3"/>
        <v>202031</v>
      </c>
      <c r="K41" s="232">
        <f t="shared" si="4"/>
        <v>16836</v>
      </c>
      <c r="L41" s="233">
        <f t="shared" si="2"/>
        <v>123.79</v>
      </c>
      <c r="M41" s="42"/>
      <c r="N41" s="42"/>
      <c r="O41" s="42"/>
    </row>
    <row r="42" spans="1:15" s="25" customFormat="1" ht="18" customHeight="1" thickTop="1" x14ac:dyDescent="0.2">
      <c r="A42" s="154" t="str">
        <f>'1.1.1 Bezüge'!A39</f>
        <v>R 2</v>
      </c>
      <c r="B42" s="77">
        <f>VLOOKUP(A42,'1.1.1 Bezüge'!$A$10:$C$50,1+$H$3,0)</f>
        <v>104914</v>
      </c>
      <c r="C42" s="77">
        <f>VLOOKUP(A42,'1.1.2 Versorgung'!$A$4:$B$50,2,0)*Beamte!B42</f>
        <v>38713.265999999996</v>
      </c>
      <c r="D42" s="77">
        <f>IF(B42=0,0,'1.1.3 Pers.nebenkosten'!$C$4)</f>
        <v>3400</v>
      </c>
      <c r="E42" s="77">
        <f>IF(B42=0,0,IF($H$4=FALSE,"",Sacheinzelkosten!$F$5))</f>
        <v>17350</v>
      </c>
      <c r="F42" s="77">
        <f>IF(B42=0,0,IF($H$4=FALSE,"",Sacheinzelkosten!$F$25))</f>
        <v>6050</v>
      </c>
      <c r="G42" s="77">
        <f>IF(B42=0,0,IF($H$4=FALSE,"",Sacheinzelkosten!$F$33))</f>
        <v>10850</v>
      </c>
      <c r="H42" s="77">
        <f t="shared" si="5"/>
        <v>43226.02</v>
      </c>
      <c r="I42" s="245">
        <f t="shared" si="6"/>
        <v>10069.5</v>
      </c>
      <c r="J42" s="254">
        <f t="shared" si="3"/>
        <v>234573</v>
      </c>
      <c r="K42" s="234">
        <f t="shared" si="4"/>
        <v>19548</v>
      </c>
      <c r="L42" s="235">
        <f t="shared" si="2"/>
        <v>143.72999999999999</v>
      </c>
      <c r="M42" s="42"/>
      <c r="N42" s="42"/>
      <c r="O42" s="42"/>
    </row>
    <row r="43" spans="1:15" s="25" customFormat="1" ht="18" customHeight="1" x14ac:dyDescent="0.2">
      <c r="A43" s="151" t="str">
        <f>'1.1.1 Bezüge'!A40</f>
        <v>R 3</v>
      </c>
      <c r="B43" s="70">
        <f>VLOOKUP(A43,'1.1.1 Bezüge'!$A$10:$C$50,1+$H$3,0)</f>
        <v>117544</v>
      </c>
      <c r="C43" s="70">
        <f>VLOOKUP(A43,'1.1.2 Versorgung'!$A$4:$B$50,2,0)*Beamte!B43</f>
        <v>43373.735999999997</v>
      </c>
      <c r="D43" s="70">
        <f>IF(B43=0,0,'1.1.3 Pers.nebenkosten'!$C$4)</f>
        <v>3400</v>
      </c>
      <c r="E43" s="70">
        <f>IF(B43=0,0,IF($H$4=FALSE,"",Sacheinzelkosten!$F$5))</f>
        <v>17350</v>
      </c>
      <c r="F43" s="70">
        <f>IF(B43=0,0,IF($H$4=FALSE,"",Sacheinzelkosten!$F$25))</f>
        <v>6050</v>
      </c>
      <c r="G43" s="70">
        <f>IF(B43=0,0,IF($H$4=FALSE,"",Sacheinzelkosten!$F$33))</f>
        <v>10850</v>
      </c>
      <c r="H43" s="70">
        <f t="shared" si="5"/>
        <v>48309.41</v>
      </c>
      <c r="I43" s="240">
        <f t="shared" si="6"/>
        <v>10069.5</v>
      </c>
      <c r="J43" s="249">
        <f t="shared" si="3"/>
        <v>256947</v>
      </c>
      <c r="K43" s="224">
        <f t="shared" si="4"/>
        <v>21412</v>
      </c>
      <c r="L43" s="225">
        <f t="shared" si="2"/>
        <v>157.44</v>
      </c>
      <c r="M43" s="42"/>
      <c r="N43" s="42"/>
      <c r="O43" s="42"/>
    </row>
    <row r="44" spans="1:15" s="25" customFormat="1" ht="18" customHeight="1" x14ac:dyDescent="0.2">
      <c r="A44" s="151" t="str">
        <f>'1.1.1 Bezüge'!A41</f>
        <v>R 6</v>
      </c>
      <c r="B44" s="70">
        <f>VLOOKUP(A44,'1.1.1 Bezüge'!$A$10:$C$50,1+$H$3,0)</f>
        <v>105944</v>
      </c>
      <c r="C44" s="70">
        <f>VLOOKUP(A44,'1.1.2 Versorgung'!$A$4:$B$50,2,0)*Beamte!B44</f>
        <v>39093.336000000003</v>
      </c>
      <c r="D44" s="70">
        <f>IF(B44=0,0,'1.1.3 Pers.nebenkosten'!$C$4)</f>
        <v>3400</v>
      </c>
      <c r="E44" s="70">
        <f>IF(B44=0,0,IF($H$4=FALSE,"",Sacheinzelkosten!$F$5))</f>
        <v>17350</v>
      </c>
      <c r="F44" s="70">
        <f>IF(B44=0,0,IF($H$4=FALSE,"",Sacheinzelkosten!$F$25))</f>
        <v>6050</v>
      </c>
      <c r="G44" s="70">
        <f>IF(B44=0,0,IF($H$4=FALSE,"",Sacheinzelkosten!$F$33))</f>
        <v>10850</v>
      </c>
      <c r="H44" s="70">
        <f t="shared" si="5"/>
        <v>43640.58</v>
      </c>
      <c r="I44" s="240">
        <f t="shared" si="6"/>
        <v>10069.5</v>
      </c>
      <c r="J44" s="249">
        <f t="shared" si="3"/>
        <v>236397</v>
      </c>
      <c r="K44" s="224">
        <f t="shared" si="4"/>
        <v>19700</v>
      </c>
      <c r="L44" s="225">
        <f t="shared" si="2"/>
        <v>144.85</v>
      </c>
      <c r="M44" s="42"/>
      <c r="N44" s="42"/>
      <c r="O44" s="42"/>
    </row>
    <row r="45" spans="1:15" s="25" customFormat="1" ht="18" customHeight="1" x14ac:dyDescent="0.2">
      <c r="A45" s="151" t="str">
        <f>'1.1.1 Bezüge'!A42</f>
        <v>R 8</v>
      </c>
      <c r="B45" s="70">
        <f>VLOOKUP(A45,'1.1.1 Bezüge'!$A$10:$C$50,1+$H$3,0)</f>
        <v>0</v>
      </c>
      <c r="C45" s="70">
        <f>VLOOKUP(A45,'1.1.2 Versorgung'!$A$4:$B$50,2,0)*Beamte!B45</f>
        <v>0</v>
      </c>
      <c r="D45" s="70">
        <f>IF(B45=0,0,'1.1.3 Pers.nebenkosten'!$C$4)</f>
        <v>0</v>
      </c>
      <c r="E45" s="70">
        <f>IF(B45=0,0,IF($H$4=FALSE,"",Sacheinzelkosten!$F$5))</f>
        <v>0</v>
      </c>
      <c r="F45" s="70">
        <f>IF(B45=0,0,IF($H$4=FALSE,"",Sacheinzelkosten!$F$25))</f>
        <v>0</v>
      </c>
      <c r="G45" s="70">
        <f>IF(B45=0,0,IF($H$4=FALSE,"",Sacheinzelkosten!$F$33))</f>
        <v>0</v>
      </c>
      <c r="H45" s="70">
        <f t="shared" si="5"/>
        <v>0</v>
      </c>
      <c r="I45" s="240">
        <f t="shared" si="6"/>
        <v>0</v>
      </c>
      <c r="J45" s="249">
        <f t="shared" si="3"/>
        <v>0</v>
      </c>
      <c r="K45" s="224">
        <f t="shared" si="4"/>
        <v>0</v>
      </c>
      <c r="L45" s="225">
        <f t="shared" si="2"/>
        <v>0</v>
      </c>
      <c r="M45" s="42"/>
      <c r="N45" s="42"/>
      <c r="O45" s="42"/>
    </row>
    <row r="46" spans="1:15" s="25" customFormat="1" ht="18" customHeight="1" x14ac:dyDescent="0.2">
      <c r="A46" s="151" t="str">
        <f>'1.1.1 Bezüge'!A43</f>
        <v>R 10</v>
      </c>
      <c r="B46" s="70">
        <f>VLOOKUP(A46,'1.1.1 Bezüge'!$A$10:$C$50,1+$H$3,0)</f>
        <v>0</v>
      </c>
      <c r="C46" s="70">
        <f>VLOOKUP(A46,'1.1.2 Versorgung'!$A$4:$B$50,2,0)*Beamte!B46</f>
        <v>0</v>
      </c>
      <c r="D46" s="70">
        <f>IF(B46=0,0,'1.1.3 Pers.nebenkosten'!$C$4)</f>
        <v>0</v>
      </c>
      <c r="E46" s="70">
        <f>IF(B46=0,0,IF($H$4=FALSE,"",Sacheinzelkosten!$F$5))</f>
        <v>0</v>
      </c>
      <c r="F46" s="70">
        <f>IF(B46=0,0,IF($H$4=FALSE,"",Sacheinzelkosten!$F$25))</f>
        <v>0</v>
      </c>
      <c r="G46" s="70">
        <f>IF(B46=0,0,IF($H$4=FALSE,"",Sacheinzelkosten!$F$33))</f>
        <v>0</v>
      </c>
      <c r="H46" s="70">
        <f t="shared" si="5"/>
        <v>0</v>
      </c>
      <c r="I46" s="240">
        <f t="shared" si="6"/>
        <v>0</v>
      </c>
      <c r="J46" s="249">
        <f t="shared" si="3"/>
        <v>0</v>
      </c>
      <c r="K46" s="224">
        <f t="shared" si="4"/>
        <v>0</v>
      </c>
      <c r="L46" s="225">
        <f t="shared" si="2"/>
        <v>0</v>
      </c>
      <c r="M46" s="42"/>
      <c r="N46" s="42"/>
      <c r="O46" s="42"/>
    </row>
    <row r="47" spans="1:15" s="25" customFormat="1" ht="18" customHeight="1" thickBot="1" x14ac:dyDescent="0.25">
      <c r="A47" s="71" t="str">
        <f>'1.1.1 Bezüge'!A44</f>
        <v>Ø Richter / Staatsanwälte</v>
      </c>
      <c r="B47" s="72">
        <f>VLOOKUP(A47,'1.1.1 Bezüge'!$A$10:$C$50,1+$H$3,0)</f>
        <v>107935</v>
      </c>
      <c r="C47" s="72">
        <f>VLOOKUP(A47,'1.1.2 Versorgung'!$A$4:$B$50,2,0)*Beamte!B47</f>
        <v>39828.014999999999</v>
      </c>
      <c r="D47" s="72">
        <f>IF(B47=0,0,'1.1.3 Pers.nebenkosten'!$C$4)</f>
        <v>3400</v>
      </c>
      <c r="E47" s="72">
        <f>IF(B47=0,0,IF($H$4=FALSE,"",Sacheinzelkosten!$F$5))</f>
        <v>17350</v>
      </c>
      <c r="F47" s="72">
        <f>IF(B47=0,0,IF($H$4=FALSE,"",Sacheinzelkosten!$F$25))</f>
        <v>6050</v>
      </c>
      <c r="G47" s="72">
        <f>IF(B47=0,0,IF($H$4=FALSE,"",Sacheinzelkosten!$F$33))</f>
        <v>10850</v>
      </c>
      <c r="H47" s="72">
        <f t="shared" si="5"/>
        <v>44441.93</v>
      </c>
      <c r="I47" s="241">
        <f t="shared" si="6"/>
        <v>10069.5</v>
      </c>
      <c r="J47" s="250">
        <f t="shared" si="3"/>
        <v>239924</v>
      </c>
      <c r="K47" s="226">
        <f t="shared" si="4"/>
        <v>19994</v>
      </c>
      <c r="L47" s="227">
        <f t="shared" si="2"/>
        <v>147.01</v>
      </c>
      <c r="M47" s="42"/>
      <c r="N47" s="42"/>
      <c r="O47" s="42"/>
    </row>
    <row r="48" spans="1:15" s="25" customFormat="1" ht="18" customHeight="1" thickTop="1" x14ac:dyDescent="0.2">
      <c r="A48" s="152" t="str">
        <f>'1.1.1 Bezüge'!A45</f>
        <v>C 2</v>
      </c>
      <c r="B48" s="73">
        <f>VLOOKUP(A48,'1.1.1 Bezüge'!$A$10:$C$50,1+$H$3,0)</f>
        <v>0</v>
      </c>
      <c r="C48" s="73">
        <f>VLOOKUP(A48,'1.1.2 Versorgung'!$A$4:$B$50,2,0)*Beamte!B48</f>
        <v>0</v>
      </c>
      <c r="D48" s="73">
        <f>IF(B48=0,0,'1.1.3 Pers.nebenkosten'!$C$4)</f>
        <v>0</v>
      </c>
      <c r="E48" s="73">
        <f>IF(B48=0,0,IF($H$4=FALSE,"",Sacheinzelkosten!$F$5))</f>
        <v>0</v>
      </c>
      <c r="F48" s="73">
        <f>IF(B48=0,0,IF($H$4=FALSE,"",Sacheinzelkosten!$F$25))</f>
        <v>0</v>
      </c>
      <c r="G48" s="73">
        <f>IF(B48=0,0,IF($H$4=FALSE,"",Sacheinzelkosten!$F$33))</f>
        <v>0</v>
      </c>
      <c r="H48" s="73">
        <f t="shared" si="5"/>
        <v>0</v>
      </c>
      <c r="I48" s="242">
        <f t="shared" si="6"/>
        <v>0</v>
      </c>
      <c r="J48" s="251">
        <f t="shared" si="3"/>
        <v>0</v>
      </c>
      <c r="K48" s="228">
        <f t="shared" si="4"/>
        <v>0</v>
      </c>
      <c r="L48" s="229">
        <f t="shared" si="2"/>
        <v>0</v>
      </c>
      <c r="M48" s="42"/>
      <c r="N48" s="42"/>
      <c r="O48" s="42"/>
    </row>
    <row r="49" spans="1:15" s="25" customFormat="1" ht="18" customHeight="1" x14ac:dyDescent="0.2">
      <c r="A49" s="153" t="str">
        <f>'1.1.1 Bezüge'!A46</f>
        <v>C 3</v>
      </c>
      <c r="B49" s="74">
        <f>VLOOKUP(A49,'1.1.1 Bezüge'!$A$10:$C$50,1+$H$3,0)</f>
        <v>0</v>
      </c>
      <c r="C49" s="74">
        <f>VLOOKUP(A49,'1.1.2 Versorgung'!$A$4:$B$50,2,0)*Beamte!B49</f>
        <v>0</v>
      </c>
      <c r="D49" s="74">
        <f>IF(B49=0,0,'1.1.3 Pers.nebenkosten'!$C$4)</f>
        <v>0</v>
      </c>
      <c r="E49" s="74">
        <f>IF(B49=0,0,IF($H$4=FALSE,"",Sacheinzelkosten!$F$5))</f>
        <v>0</v>
      </c>
      <c r="F49" s="74">
        <f>IF(B49=0,0,IF($H$4=FALSE,"",Sacheinzelkosten!$F$25))</f>
        <v>0</v>
      </c>
      <c r="G49" s="74">
        <f>IF(B49=0,0,IF($H$4=FALSE,"",Sacheinzelkosten!$F$33))</f>
        <v>0</v>
      </c>
      <c r="H49" s="74">
        <f t="shared" si="5"/>
        <v>0</v>
      </c>
      <c r="I49" s="243">
        <f t="shared" si="6"/>
        <v>0</v>
      </c>
      <c r="J49" s="252">
        <f t="shared" si="3"/>
        <v>0</v>
      </c>
      <c r="K49" s="230">
        <f t="shared" si="4"/>
        <v>0</v>
      </c>
      <c r="L49" s="231">
        <f t="shared" si="2"/>
        <v>0</v>
      </c>
      <c r="M49" s="42"/>
      <c r="N49" s="42"/>
      <c r="O49" s="42"/>
    </row>
    <row r="50" spans="1:15" s="25" customFormat="1" ht="18" customHeight="1" x14ac:dyDescent="0.2">
      <c r="A50" s="78" t="str">
        <f>'1.1.1 Bezüge'!A47</f>
        <v>Ø Hochschullehrer BBesO C</v>
      </c>
      <c r="B50" s="79">
        <f>VLOOKUP(A50,'1.1.1 Bezüge'!$A$10:$C$50,1+$H$3,0)</f>
        <v>98524</v>
      </c>
      <c r="C50" s="79">
        <f>VLOOKUP(A50,'1.1.2 Versorgung'!$A$4:$B$50,2,0)*Beamte!B50</f>
        <v>36355.356</v>
      </c>
      <c r="D50" s="79">
        <f>IF(B50=0,0,'1.1.3 Pers.nebenkosten'!$C$4)</f>
        <v>3400</v>
      </c>
      <c r="E50" s="79">
        <f>IF(B50=0,0,IF($H$4=FALSE,"",Sacheinzelkosten!$F$5))</f>
        <v>17350</v>
      </c>
      <c r="F50" s="79">
        <f>IF(B50=0,0,IF($H$4=FALSE,"",Sacheinzelkosten!$F$25))</f>
        <v>6050</v>
      </c>
      <c r="G50" s="79">
        <f>IF(B50=0,0,IF($H$4=FALSE,"",Sacheinzelkosten!$F$33))</f>
        <v>10850</v>
      </c>
      <c r="H50" s="79">
        <f t="shared" si="5"/>
        <v>40654.129999999997</v>
      </c>
      <c r="I50" s="246">
        <f t="shared" si="6"/>
        <v>10069.5</v>
      </c>
      <c r="J50" s="255">
        <f t="shared" si="3"/>
        <v>223253</v>
      </c>
      <c r="K50" s="236">
        <f t="shared" si="4"/>
        <v>18604</v>
      </c>
      <c r="L50" s="231">
        <f t="shared" si="2"/>
        <v>136.80000000000001</v>
      </c>
      <c r="M50" s="42"/>
      <c r="N50" s="42"/>
      <c r="O50" s="42"/>
    </row>
    <row r="51" spans="1:15" s="25" customFormat="1" ht="18" customHeight="1" x14ac:dyDescent="0.2">
      <c r="A51" s="153" t="str">
        <f>'1.1.1 Bezüge'!A48</f>
        <v>W 2</v>
      </c>
      <c r="B51" s="74">
        <f>VLOOKUP(A51,'1.1.1 Bezüge'!$A$10:$C$50,1+$H$3,0)</f>
        <v>89679</v>
      </c>
      <c r="C51" s="74">
        <f>VLOOKUP(A51,'1.1.2 Versorgung'!$A$4:$B$50,2,0)*Beamte!B51</f>
        <v>33091.550999999999</v>
      </c>
      <c r="D51" s="74">
        <f>IF(B51=0,0,'1.1.3 Pers.nebenkosten'!$C$4)</f>
        <v>3400</v>
      </c>
      <c r="E51" s="74">
        <f>IF(B51=0,0,IF($H$4=FALSE,"",Sacheinzelkosten!$F$5))</f>
        <v>17350</v>
      </c>
      <c r="F51" s="74">
        <f>IF(B51=0,0,IF($H$4=FALSE,"",Sacheinzelkosten!$F$25))</f>
        <v>6050</v>
      </c>
      <c r="G51" s="74">
        <f>IF(B51=0,0,IF($H$4=FALSE,"",Sacheinzelkosten!$F$33))</f>
        <v>10850</v>
      </c>
      <c r="H51" s="74">
        <f t="shared" si="5"/>
        <v>37094.14</v>
      </c>
      <c r="I51" s="243">
        <f t="shared" si="6"/>
        <v>10069.5</v>
      </c>
      <c r="J51" s="252">
        <f t="shared" si="3"/>
        <v>207584</v>
      </c>
      <c r="K51" s="230">
        <f t="shared" si="4"/>
        <v>17299</v>
      </c>
      <c r="L51" s="231">
        <f t="shared" si="2"/>
        <v>127.2</v>
      </c>
      <c r="M51" s="42"/>
      <c r="N51" s="42"/>
      <c r="O51" s="42"/>
    </row>
    <row r="52" spans="1:15" s="25" customFormat="1" ht="18" customHeight="1" x14ac:dyDescent="0.2">
      <c r="A52" s="153" t="str">
        <f>'1.1.1 Bezüge'!A49</f>
        <v>W 3</v>
      </c>
      <c r="B52" s="74">
        <f>VLOOKUP(A52,'1.1.1 Bezüge'!$A$10:$C$50,1+$H$3,0)</f>
        <v>107406</v>
      </c>
      <c r="C52" s="74">
        <f>VLOOKUP(A52,'1.1.2 Versorgung'!$A$4:$B$50,2,0)*Beamte!B52</f>
        <v>39632.813999999998</v>
      </c>
      <c r="D52" s="74">
        <f>IF(B52=0,0,'1.1.3 Pers.nebenkosten'!$C$4)</f>
        <v>3400</v>
      </c>
      <c r="E52" s="74">
        <f>IF(B52=0,0,IF($H$4=FALSE,"",Sacheinzelkosten!$F$5))</f>
        <v>17350</v>
      </c>
      <c r="F52" s="74">
        <f>IF(B52=0,0,IF($H$4=FALSE,"",Sacheinzelkosten!$F$25))</f>
        <v>6050</v>
      </c>
      <c r="G52" s="74">
        <f>IF(B52=0,0,IF($H$4=FALSE,"",Sacheinzelkosten!$F$33))</f>
        <v>10850</v>
      </c>
      <c r="H52" s="74">
        <f t="shared" ref="H52" si="7">IF(OR(B52=0,$I$4=FALSE),0,ROUND(SUM(B52:D52)*IF($H$3=1,GKZ_BMF_ObB,GKZ_BMF_ngB),2))</f>
        <v>44229.01</v>
      </c>
      <c r="I52" s="243">
        <f t="shared" ref="I52" si="8">IF(OR(B52=0,$H$4=FALSE,$I$4=FALSE),0,ROUND(SUM(E52:G52)*IF($H$3=1,GKZ_BMF_ObB,GKZ_BMF_ngB),2))</f>
        <v>10069.5</v>
      </c>
      <c r="J52" s="252">
        <f t="shared" si="3"/>
        <v>238987</v>
      </c>
      <c r="K52" s="230">
        <f t="shared" si="4"/>
        <v>19916</v>
      </c>
      <c r="L52" s="231">
        <f t="shared" si="2"/>
        <v>146.44</v>
      </c>
      <c r="M52" s="42"/>
      <c r="N52" s="42"/>
      <c r="O52" s="42"/>
    </row>
    <row r="53" spans="1:15" s="25" customFormat="1" ht="18" customHeight="1" thickBot="1" x14ac:dyDescent="0.25">
      <c r="A53" s="80" t="str">
        <f>'1.1.1 Bezüge'!A50</f>
        <v>Ø Hochschullehrer BBesO W</v>
      </c>
      <c r="B53" s="81">
        <f>VLOOKUP(A53,'1.1.1 Bezüge'!$A$10:$C$50,1+$H$3,0)</f>
        <v>91502</v>
      </c>
      <c r="C53" s="81">
        <f>VLOOKUP(A53,'1.1.2 Versorgung'!$A$4:$B$50,2,0)*Beamte!B53</f>
        <v>33764.237999999998</v>
      </c>
      <c r="D53" s="81">
        <f>IF(B53=0,0,'1.1.3 Pers.nebenkosten'!$C$4)</f>
        <v>3400</v>
      </c>
      <c r="E53" s="81">
        <f>IF(B53=0,0,IF($H$4=FALSE,"",Sacheinzelkosten!$F$5))</f>
        <v>17350</v>
      </c>
      <c r="F53" s="81">
        <f>IF(B53=0,0,IF($H$4=FALSE,"",Sacheinzelkosten!$F$25))</f>
        <v>6050</v>
      </c>
      <c r="G53" s="81">
        <f>IF(B53=0,0,IF($H$4=FALSE,"",Sacheinzelkosten!$F$33))</f>
        <v>10850</v>
      </c>
      <c r="H53" s="81">
        <f t="shared" si="5"/>
        <v>37827.870000000003</v>
      </c>
      <c r="I53" s="247">
        <f t="shared" si="6"/>
        <v>10069.5</v>
      </c>
      <c r="J53" s="256">
        <f t="shared" si="3"/>
        <v>210814</v>
      </c>
      <c r="K53" s="237">
        <f t="shared" si="4"/>
        <v>17568</v>
      </c>
      <c r="L53" s="238">
        <f t="shared" si="2"/>
        <v>129.18</v>
      </c>
      <c r="M53" s="42"/>
      <c r="N53" s="42"/>
      <c r="O53" s="42"/>
    </row>
    <row r="54" spans="1:15" x14ac:dyDescent="0.2">
      <c r="B54" s="21"/>
    </row>
  </sheetData>
  <sheetProtection formatCells="0" formatColumns="0" formatRows="0" insertHyperlinks="0" sort="0" autoFilter="0"/>
  <mergeCells count="5">
    <mergeCell ref="H5:I5"/>
    <mergeCell ref="B5:D5"/>
    <mergeCell ref="A5:A6"/>
    <mergeCell ref="E5:G5"/>
    <mergeCell ref="K3:K4"/>
  </mergeCells>
  <pageMargins left="0.43307086614173229" right="0.39370078740157483" top="0.78740157480314965" bottom="0.78740157480314965" header="0.31496062992125984" footer="0.31496062992125984"/>
  <pageSetup paperSize="9" scale="52" orientation="landscape" r:id="rId1"/>
  <headerFooter>
    <oddHeader>&amp;RAnlage 2 - PKS</oddHeader>
  </headerFooter>
  <ignoredErrors>
    <ignoredError sqref="A53 A39 A13 D13:I13 A14 D14:I14 A15 D15:I15 A16 D16:I16 A17 D17:I17 A18 D18:I18 A19 D19:I19 A20 D20:I20 A21 D21:I21 A22 D22:I22 A23 D23:I23 A24 D24:I24 A25 D25:I25 A26 D26:I26 A27 D27:I27 A28 D28:I28 A29 D29:I29 A30 D30:I30 A31 D31:I31 A32 D32:I32 A33 D33:I33 A34 D34:I34 A35 D35:I35 A36 D36:I36 A37 D37:I37 A38 D38:I38 A44:A46 A40 D40:I40 A41 D41:I41 A42 D42:I42 A43 D43:I43 A51 A47 D47:I47 A48 D48:I48 A49 D49:I49 A50 D50:I50 D51:I51 D53:I53 D39:I39 D44:I46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485" r:id="rId4" name="Option Button 101">
              <controlPr locked="0" defaultSize="0" autoFill="0" autoLine="0" autoPict="0">
                <anchor moveWithCells="1">
                  <from>
                    <xdr:col>0</xdr:col>
                    <xdr:colOff>962025</xdr:colOff>
                    <xdr:row>1</xdr:row>
                    <xdr:rowOff>76200</xdr:rowOff>
                  </from>
                  <to>
                    <xdr:col>1</xdr:col>
                    <xdr:colOff>247650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6" r:id="rId5" name="Option Button 102">
              <controlPr locked="0" defaultSize="0" autoFill="0" autoLine="0" autoPict="0">
                <anchor moveWithCells="1">
                  <from>
                    <xdr:col>1</xdr:col>
                    <xdr:colOff>723900</xdr:colOff>
                    <xdr:row>1</xdr:row>
                    <xdr:rowOff>66675</xdr:rowOff>
                  </from>
                  <to>
                    <xdr:col>3</xdr:col>
                    <xdr:colOff>123825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0" r:id="rId6" name="Check Box 106">
              <controlPr defaultSize="0" autoFill="0" autoLine="0" autoPict="0">
                <anchor moveWithCells="1">
                  <from>
                    <xdr:col>4</xdr:col>
                    <xdr:colOff>781050</xdr:colOff>
                    <xdr:row>4</xdr:row>
                    <xdr:rowOff>9525</xdr:rowOff>
                  </from>
                  <to>
                    <xdr:col>4</xdr:col>
                    <xdr:colOff>1085850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2" r:id="rId7" name="Check Box 108">
              <controlPr defaultSize="0" autoFill="0" autoLine="0" autoPict="0">
                <anchor moveWithCells="1">
                  <from>
                    <xdr:col>7</xdr:col>
                    <xdr:colOff>304800</xdr:colOff>
                    <xdr:row>4</xdr:row>
                    <xdr:rowOff>9525</xdr:rowOff>
                  </from>
                  <to>
                    <xdr:col>7</xdr:col>
                    <xdr:colOff>609600</xdr:colOff>
                    <xdr:row>4</xdr:row>
                    <xdr:rowOff>228600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CC186B63-D68B-42C0-99C2-746574F4BEEF}">
            <xm:f>Sacheinzelkosten!$E$4&lt;&gt;Sacheinzelkosten!$F$4</xm:f>
            <x14:dxf>
              <font>
                <b/>
                <i val="0"/>
                <strike val="0"/>
                <color theme="0"/>
              </font>
              <fill>
                <patternFill>
                  <bgColor theme="8" tint="-0.24994659260841701"/>
                </patternFill>
              </fill>
            </x14:dxf>
          </x14:cfRule>
          <xm:sqref>J3:L4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5">
    <tabColor theme="0" tint="-0.499984740745262"/>
  </sheetPr>
  <dimension ref="A3:C20"/>
  <sheetViews>
    <sheetView workbookViewId="0">
      <selection activeCell="B17" sqref="B17"/>
    </sheetView>
  </sheetViews>
  <sheetFormatPr baseColWidth="10" defaultRowHeight="15" x14ac:dyDescent="0.2"/>
  <cols>
    <col min="1" max="1" width="36.21875" customWidth="1"/>
    <col min="2" max="2" width="48.5546875" bestFit="1" customWidth="1"/>
  </cols>
  <sheetData>
    <row r="3" spans="1:3" x14ac:dyDescent="0.2">
      <c r="A3" t="s">
        <v>63</v>
      </c>
    </row>
    <row r="6" spans="1:3" x14ac:dyDescent="0.2">
      <c r="A6" t="s">
        <v>64</v>
      </c>
      <c r="B6" t="s">
        <v>6</v>
      </c>
      <c r="C6">
        <v>1</v>
      </c>
    </row>
    <row r="7" spans="1:3" x14ac:dyDescent="0.2">
      <c r="B7" t="s">
        <v>7</v>
      </c>
      <c r="C7">
        <v>2</v>
      </c>
    </row>
    <row r="8" spans="1:3" x14ac:dyDescent="0.2">
      <c r="B8" t="s">
        <v>71</v>
      </c>
      <c r="C8">
        <v>3</v>
      </c>
    </row>
    <row r="10" spans="1:3" x14ac:dyDescent="0.2">
      <c r="A10" t="s">
        <v>67</v>
      </c>
      <c r="B10" t="s">
        <v>65</v>
      </c>
      <c r="C10">
        <v>1</v>
      </c>
    </row>
    <row r="11" spans="1:3" x14ac:dyDescent="0.2">
      <c r="B11" t="s">
        <v>72</v>
      </c>
      <c r="C11">
        <v>2</v>
      </c>
    </row>
    <row r="15" spans="1:3" x14ac:dyDescent="0.2">
      <c r="A15" t="s">
        <v>66</v>
      </c>
      <c r="B15" s="61">
        <v>136</v>
      </c>
    </row>
    <row r="16" spans="1:3" x14ac:dyDescent="0.2">
      <c r="A16" t="s">
        <v>92</v>
      </c>
      <c r="B16" s="61">
        <v>129</v>
      </c>
    </row>
    <row r="19" spans="1:2" x14ac:dyDescent="0.2">
      <c r="A19" t="s">
        <v>73</v>
      </c>
      <c r="B19" s="60">
        <v>0.371</v>
      </c>
    </row>
    <row r="20" spans="1:2" x14ac:dyDescent="0.2">
      <c r="A20" t="s">
        <v>74</v>
      </c>
      <c r="B20" s="60">
        <v>0.29399999999999998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>
    <tabColor theme="4" tint="-0.249977111117893"/>
    <pageSetUpPr fitToPage="1"/>
  </sheetPr>
  <dimension ref="A1:G51"/>
  <sheetViews>
    <sheetView showGridLines="0" zoomScaleNormal="100" workbookViewId="0">
      <pane ySplit="3" topLeftCell="A28" activePane="bottomLeft" state="frozenSplit"/>
      <selection activeCell="E23" sqref="E23"/>
      <selection pane="bottomLeft" activeCell="B54" sqref="B54"/>
    </sheetView>
  </sheetViews>
  <sheetFormatPr baseColWidth="10" defaultRowHeight="12.75" x14ac:dyDescent="0.2"/>
  <cols>
    <col min="1" max="1" width="24.109375" style="19" customWidth="1"/>
    <col min="2" max="3" width="25.6640625" style="19" customWidth="1"/>
    <col min="4" max="7" width="11.5546875" style="23"/>
    <col min="8" max="16384" width="11.5546875" style="19"/>
  </cols>
  <sheetData>
    <row r="1" spans="1:7" ht="15" customHeight="1" x14ac:dyDescent="0.2">
      <c r="B1" s="219"/>
      <c r="C1" s="219"/>
    </row>
    <row r="2" spans="1:7" s="25" customFormat="1" ht="18" customHeight="1" x14ac:dyDescent="0.2">
      <c r="A2" s="286" t="s">
        <v>47</v>
      </c>
      <c r="B2" s="286"/>
      <c r="C2" s="287"/>
      <c r="D2" s="163"/>
      <c r="E2" s="163"/>
      <c r="F2" s="163"/>
      <c r="G2" s="163"/>
    </row>
    <row r="3" spans="1:7" s="25" customFormat="1" ht="18" customHeight="1" x14ac:dyDescent="0.2">
      <c r="A3" s="52" t="s">
        <v>46</v>
      </c>
      <c r="B3" s="53" t="s">
        <v>6</v>
      </c>
      <c r="C3" s="54" t="s">
        <v>75</v>
      </c>
      <c r="D3" s="163"/>
      <c r="E3" s="163"/>
      <c r="F3" s="163"/>
      <c r="G3" s="163"/>
    </row>
    <row r="4" spans="1:7" s="25" customFormat="1" ht="18" customHeight="1" x14ac:dyDescent="0.2">
      <c r="A4" s="150" t="s">
        <v>148</v>
      </c>
      <c r="B4" s="170"/>
      <c r="C4" s="171">
        <v>32959</v>
      </c>
      <c r="D4" s="163"/>
      <c r="E4" s="163"/>
      <c r="F4" s="163"/>
      <c r="G4" s="163"/>
    </row>
    <row r="5" spans="1:7" s="25" customFormat="1" ht="18" customHeight="1" x14ac:dyDescent="0.2">
      <c r="A5" s="151" t="s">
        <v>149</v>
      </c>
      <c r="B5" s="70">
        <v>42961</v>
      </c>
      <c r="C5" s="161">
        <v>40802</v>
      </c>
      <c r="D5" s="163"/>
      <c r="E5" s="163"/>
      <c r="F5" s="163"/>
      <c r="G5" s="163"/>
    </row>
    <row r="6" spans="1:7" s="25" customFormat="1" ht="18" customHeight="1" x14ac:dyDescent="0.2">
      <c r="A6" s="151" t="s">
        <v>150</v>
      </c>
      <c r="B6" s="70">
        <v>42523</v>
      </c>
      <c r="C6" s="161">
        <v>41992</v>
      </c>
      <c r="D6" s="162"/>
      <c r="E6" s="163"/>
      <c r="F6" s="163"/>
      <c r="G6" s="163"/>
    </row>
    <row r="7" spans="1:7" s="25" customFormat="1" ht="18" customHeight="1" x14ac:dyDescent="0.2">
      <c r="A7" s="151" t="s">
        <v>151</v>
      </c>
      <c r="B7" s="70">
        <v>45073</v>
      </c>
      <c r="C7" s="161">
        <v>43223</v>
      </c>
      <c r="D7" s="162"/>
      <c r="E7" s="163"/>
      <c r="F7" s="163"/>
      <c r="G7" s="163"/>
    </row>
    <row r="8" spans="1:7" s="25" customFormat="1" ht="18" customHeight="1" thickBot="1" x14ac:dyDescent="0.25">
      <c r="A8" s="71" t="s">
        <v>138</v>
      </c>
      <c r="B8" s="72">
        <v>44083</v>
      </c>
      <c r="C8" s="164">
        <v>42324</v>
      </c>
      <c r="D8" s="162"/>
      <c r="E8" s="163"/>
      <c r="F8" s="163"/>
      <c r="G8" s="163"/>
    </row>
    <row r="9" spans="1:7" s="25" customFormat="1" ht="18" customHeight="1" thickTop="1" x14ac:dyDescent="0.2">
      <c r="A9" s="152" t="s">
        <v>152</v>
      </c>
      <c r="B9" s="73">
        <v>40459</v>
      </c>
      <c r="C9" s="165">
        <v>40396</v>
      </c>
      <c r="D9" s="162"/>
      <c r="E9" s="163"/>
      <c r="F9" s="163"/>
      <c r="G9" s="163"/>
    </row>
    <row r="10" spans="1:7" s="25" customFormat="1" ht="18" customHeight="1" x14ac:dyDescent="0.2">
      <c r="A10" s="153" t="s">
        <v>153</v>
      </c>
      <c r="B10" s="74">
        <v>44928</v>
      </c>
      <c r="C10" s="166">
        <v>40391</v>
      </c>
      <c r="D10" s="162"/>
      <c r="E10" s="163"/>
      <c r="F10" s="163"/>
      <c r="G10" s="163"/>
    </row>
    <row r="11" spans="1:7" s="25" customFormat="1" ht="18" customHeight="1" x14ac:dyDescent="0.2">
      <c r="A11" s="153" t="s">
        <v>154</v>
      </c>
      <c r="B11" s="74">
        <v>50021</v>
      </c>
      <c r="C11" s="166">
        <v>48750</v>
      </c>
      <c r="D11" s="162"/>
      <c r="E11" s="163"/>
      <c r="F11" s="163"/>
      <c r="G11" s="163"/>
    </row>
    <row r="12" spans="1:7" s="25" customFormat="1" ht="18" customHeight="1" x14ac:dyDescent="0.2">
      <c r="A12" s="153" t="s">
        <v>155</v>
      </c>
      <c r="B12" s="74">
        <v>54872</v>
      </c>
      <c r="C12" s="166">
        <v>54758</v>
      </c>
      <c r="D12" s="162"/>
      <c r="E12" s="163"/>
      <c r="F12" s="163"/>
      <c r="G12" s="163"/>
    </row>
    <row r="13" spans="1:7" s="25" customFormat="1" ht="18" customHeight="1" x14ac:dyDescent="0.2">
      <c r="A13" s="153" t="s">
        <v>156</v>
      </c>
      <c r="B13" s="74">
        <v>59783</v>
      </c>
      <c r="C13" s="166">
        <v>60043</v>
      </c>
      <c r="D13" s="162"/>
      <c r="E13" s="163"/>
      <c r="F13" s="163"/>
      <c r="G13" s="163"/>
    </row>
    <row r="14" spans="1:7" s="25" customFormat="1" ht="18" customHeight="1" thickBot="1" x14ac:dyDescent="0.25">
      <c r="A14" s="75" t="s">
        <v>189</v>
      </c>
      <c r="B14" s="76">
        <v>53359</v>
      </c>
      <c r="C14" s="168">
        <v>49969</v>
      </c>
      <c r="D14" s="162"/>
      <c r="E14" s="163"/>
      <c r="F14" s="163"/>
      <c r="G14" s="163"/>
    </row>
    <row r="15" spans="1:7" s="25" customFormat="1" ht="18" customHeight="1" thickTop="1" x14ac:dyDescent="0.2">
      <c r="A15" s="154" t="s">
        <v>157</v>
      </c>
      <c r="B15" s="77">
        <v>45334</v>
      </c>
      <c r="C15" s="169">
        <v>46547</v>
      </c>
      <c r="D15" s="162"/>
      <c r="E15" s="163"/>
      <c r="F15" s="163"/>
      <c r="G15" s="163"/>
    </row>
    <row r="16" spans="1:7" s="25" customFormat="1" ht="18" customHeight="1" x14ac:dyDescent="0.2">
      <c r="A16" s="151" t="s">
        <v>76</v>
      </c>
      <c r="B16" s="70">
        <v>53726</v>
      </c>
      <c r="C16" s="161">
        <v>56982</v>
      </c>
      <c r="D16" s="162"/>
      <c r="E16" s="163"/>
      <c r="F16" s="163"/>
      <c r="G16" s="163"/>
    </row>
    <row r="17" spans="1:7" s="25" customFormat="1" ht="18" customHeight="1" x14ac:dyDescent="0.2">
      <c r="A17" s="151" t="s">
        <v>77</v>
      </c>
      <c r="B17" s="70">
        <v>63327</v>
      </c>
      <c r="C17" s="161">
        <v>66039</v>
      </c>
      <c r="D17" s="162"/>
      <c r="E17" s="163"/>
      <c r="F17" s="163"/>
      <c r="G17" s="163"/>
    </row>
    <row r="18" spans="1:7" s="25" customFormat="1" ht="18" customHeight="1" x14ac:dyDescent="0.2">
      <c r="A18" s="151" t="s">
        <v>51</v>
      </c>
      <c r="B18" s="70">
        <v>71445</v>
      </c>
      <c r="C18" s="161">
        <v>72234</v>
      </c>
      <c r="D18" s="162"/>
      <c r="E18" s="163"/>
      <c r="F18" s="163"/>
      <c r="G18" s="163"/>
    </row>
    <row r="19" spans="1:7" s="25" customFormat="1" ht="18" customHeight="1" x14ac:dyDescent="0.2">
      <c r="A19" s="151" t="s">
        <v>78</v>
      </c>
      <c r="B19" s="70">
        <v>81446</v>
      </c>
      <c r="C19" s="161">
        <v>80441</v>
      </c>
      <c r="D19" s="162"/>
      <c r="E19" s="163"/>
      <c r="F19" s="163"/>
      <c r="G19" s="163"/>
    </row>
    <row r="20" spans="1:7" s="25" customFormat="1" ht="18" customHeight="1" x14ac:dyDescent="0.2">
      <c r="A20" s="151" t="s">
        <v>79</v>
      </c>
      <c r="B20" s="70">
        <v>86316</v>
      </c>
      <c r="C20" s="161">
        <v>85105</v>
      </c>
      <c r="D20" s="162"/>
      <c r="E20" s="163"/>
      <c r="F20" s="163"/>
      <c r="G20" s="163"/>
    </row>
    <row r="21" spans="1:7" s="25" customFormat="1" ht="18" customHeight="1" thickBot="1" x14ac:dyDescent="0.25">
      <c r="A21" s="71" t="s">
        <v>190</v>
      </c>
      <c r="B21" s="72">
        <v>74809</v>
      </c>
      <c r="C21" s="164">
        <v>65218</v>
      </c>
      <c r="D21" s="162"/>
      <c r="E21" s="163"/>
      <c r="F21" s="163"/>
      <c r="G21" s="163"/>
    </row>
    <row r="22" spans="1:7" s="25" customFormat="1" ht="18" customHeight="1" thickTop="1" x14ac:dyDescent="0.2">
      <c r="A22" s="152" t="s">
        <v>80</v>
      </c>
      <c r="B22" s="73">
        <v>73441</v>
      </c>
      <c r="C22" s="165">
        <v>73274</v>
      </c>
      <c r="D22" s="162"/>
      <c r="E22" s="163"/>
      <c r="F22" s="163"/>
      <c r="G22" s="163"/>
    </row>
    <row r="23" spans="1:7" s="25" customFormat="1" ht="18" customHeight="1" x14ac:dyDescent="0.2">
      <c r="A23" s="153" t="s">
        <v>52</v>
      </c>
      <c r="B23" s="74">
        <v>82694</v>
      </c>
      <c r="C23" s="166">
        <v>83201</v>
      </c>
      <c r="D23" s="162"/>
      <c r="E23" s="163"/>
      <c r="F23" s="163"/>
      <c r="G23" s="163"/>
    </row>
    <row r="24" spans="1:7" s="25" customFormat="1" ht="18" customHeight="1" x14ac:dyDescent="0.2">
      <c r="A24" s="153" t="s">
        <v>53</v>
      </c>
      <c r="B24" s="74">
        <v>97335</v>
      </c>
      <c r="C24" s="166">
        <v>95558</v>
      </c>
      <c r="D24" s="162"/>
      <c r="E24" s="163"/>
      <c r="F24" s="163"/>
      <c r="G24" s="163"/>
    </row>
    <row r="25" spans="1:7" s="25" customFormat="1" ht="18" customHeight="1" x14ac:dyDescent="0.2">
      <c r="A25" s="153" t="s">
        <v>54</v>
      </c>
      <c r="B25" s="74">
        <v>109514</v>
      </c>
      <c r="C25" s="166">
        <v>106949</v>
      </c>
      <c r="D25" s="162"/>
      <c r="E25" s="163"/>
      <c r="F25" s="163"/>
      <c r="G25" s="163"/>
    </row>
    <row r="26" spans="1:7" s="25" customFormat="1" ht="18" customHeight="1" x14ac:dyDescent="0.2">
      <c r="A26" s="78" t="s">
        <v>191</v>
      </c>
      <c r="B26" s="79">
        <v>92109</v>
      </c>
      <c r="C26" s="167">
        <v>87535</v>
      </c>
      <c r="D26" s="162"/>
      <c r="E26" s="163"/>
      <c r="F26" s="163"/>
      <c r="G26" s="163"/>
    </row>
    <row r="27" spans="1:7" s="25" customFormat="1" ht="18" customHeight="1" x14ac:dyDescent="0.2">
      <c r="A27" s="153" t="s">
        <v>139</v>
      </c>
      <c r="B27" s="74"/>
      <c r="C27" s="166">
        <v>97216</v>
      </c>
      <c r="D27" s="162"/>
      <c r="E27" s="163"/>
      <c r="F27" s="163"/>
      <c r="G27" s="163"/>
    </row>
    <row r="28" spans="1:7" s="25" customFormat="1" ht="18" customHeight="1" x14ac:dyDescent="0.2">
      <c r="A28" s="153" t="s">
        <v>140</v>
      </c>
      <c r="B28" s="74"/>
      <c r="C28" s="166">
        <v>110925</v>
      </c>
      <c r="D28" s="162"/>
      <c r="E28" s="163"/>
      <c r="F28" s="163"/>
      <c r="G28" s="163"/>
    </row>
    <row r="29" spans="1:7" s="25" customFormat="1" ht="18" customHeight="1" x14ac:dyDescent="0.2">
      <c r="A29" s="153" t="s">
        <v>141</v>
      </c>
      <c r="B29" s="74">
        <v>122183</v>
      </c>
      <c r="C29" s="166">
        <v>117272</v>
      </c>
      <c r="D29" s="162"/>
      <c r="E29" s="163"/>
      <c r="F29" s="163"/>
      <c r="G29" s="163"/>
    </row>
    <row r="30" spans="1:7" s="25" customFormat="1" ht="18" customHeight="1" x14ac:dyDescent="0.2">
      <c r="A30" s="153" t="s">
        <v>142</v>
      </c>
      <c r="B30" s="74"/>
      <c r="C30" s="166">
        <v>126088</v>
      </c>
      <c r="D30" s="162"/>
      <c r="E30" s="163"/>
      <c r="F30" s="163"/>
      <c r="G30" s="163"/>
    </row>
    <row r="31" spans="1:7" s="25" customFormat="1" ht="18" customHeight="1" x14ac:dyDescent="0.2">
      <c r="A31" s="153" t="s">
        <v>143</v>
      </c>
      <c r="B31" s="74"/>
      <c r="C31" s="166">
        <v>133501</v>
      </c>
      <c r="D31" s="162"/>
      <c r="E31" s="163"/>
      <c r="F31" s="163"/>
      <c r="G31" s="163"/>
    </row>
    <row r="32" spans="1:7" s="25" customFormat="1" ht="18" customHeight="1" x14ac:dyDescent="0.2">
      <c r="A32" s="153" t="s">
        <v>144</v>
      </c>
      <c r="B32" s="74">
        <v>143727</v>
      </c>
      <c r="C32" s="166">
        <v>136807</v>
      </c>
      <c r="D32" s="162"/>
      <c r="E32" s="163"/>
      <c r="F32" s="163"/>
      <c r="G32" s="163"/>
    </row>
    <row r="33" spans="1:7" s="25" customFormat="1" ht="18" customHeight="1" x14ac:dyDescent="0.2">
      <c r="A33" s="153" t="s">
        <v>145</v>
      </c>
      <c r="B33" s="74"/>
      <c r="C33" s="166">
        <v>143502</v>
      </c>
      <c r="D33" s="162"/>
      <c r="E33" s="163"/>
      <c r="F33" s="163"/>
      <c r="G33" s="163"/>
    </row>
    <row r="34" spans="1:7" s="25" customFormat="1" ht="18" customHeight="1" x14ac:dyDescent="0.2">
      <c r="A34" s="153" t="s">
        <v>146</v>
      </c>
      <c r="B34" s="74"/>
      <c r="C34" s="166">
        <v>154047</v>
      </c>
      <c r="D34" s="162"/>
      <c r="E34" s="163"/>
      <c r="F34" s="163"/>
      <c r="G34" s="163"/>
    </row>
    <row r="35" spans="1:7" s="25" customFormat="1" ht="18" customHeight="1" x14ac:dyDescent="0.2">
      <c r="A35" s="153" t="s">
        <v>147</v>
      </c>
      <c r="B35" s="74">
        <v>168247</v>
      </c>
      <c r="C35" s="166">
        <v>165888</v>
      </c>
      <c r="D35" s="162"/>
      <c r="E35" s="163"/>
      <c r="F35" s="163"/>
      <c r="G35" s="163"/>
    </row>
    <row r="36" spans="1:7" s="25" customFormat="1" ht="18" customHeight="1" x14ac:dyDescent="0.2">
      <c r="A36" s="153" t="s">
        <v>55</v>
      </c>
      <c r="B36" s="74">
        <v>203796</v>
      </c>
      <c r="C36" s="166"/>
      <c r="D36" s="162"/>
      <c r="E36" s="163"/>
      <c r="F36" s="163"/>
      <c r="G36" s="163"/>
    </row>
    <row r="37" spans="1:7" s="25" customFormat="1" ht="18" customHeight="1" x14ac:dyDescent="0.2">
      <c r="A37" s="78" t="s">
        <v>188</v>
      </c>
      <c r="B37" s="79">
        <v>132744</v>
      </c>
      <c r="C37" s="167">
        <v>115435</v>
      </c>
      <c r="D37" s="162"/>
      <c r="E37" s="163"/>
      <c r="F37" s="163"/>
      <c r="G37" s="163"/>
    </row>
    <row r="38" spans="1:7" s="25" customFormat="1" ht="18" customHeight="1" thickBot="1" x14ac:dyDescent="0.25">
      <c r="A38" s="75" t="s">
        <v>192</v>
      </c>
      <c r="B38" s="76">
        <v>100589</v>
      </c>
      <c r="C38" s="168">
        <v>89351</v>
      </c>
      <c r="D38" s="162"/>
      <c r="E38" s="163"/>
      <c r="F38" s="163"/>
      <c r="G38" s="163"/>
    </row>
    <row r="39" spans="1:7" s="25" customFormat="1" ht="18" customHeight="1" thickTop="1" x14ac:dyDescent="0.2">
      <c r="A39" s="154" t="s">
        <v>158</v>
      </c>
      <c r="B39" s="77">
        <v>99531</v>
      </c>
      <c r="C39" s="169">
        <v>104914</v>
      </c>
      <c r="D39" s="162"/>
      <c r="E39" s="163"/>
      <c r="F39" s="163"/>
      <c r="G39" s="163"/>
    </row>
    <row r="40" spans="1:7" s="25" customFormat="1" ht="18" customHeight="1" x14ac:dyDescent="0.2">
      <c r="A40" s="151" t="s">
        <v>159</v>
      </c>
      <c r="B40" s="70">
        <v>121736</v>
      </c>
      <c r="C40" s="161">
        <v>117544</v>
      </c>
      <c r="D40" s="162"/>
      <c r="E40" s="163"/>
      <c r="F40" s="163"/>
      <c r="G40" s="163"/>
    </row>
    <row r="41" spans="1:7" s="25" customFormat="1" ht="18" customHeight="1" x14ac:dyDescent="0.2">
      <c r="A41" s="151" t="s">
        <v>160</v>
      </c>
      <c r="B41" s="70">
        <v>143366</v>
      </c>
      <c r="C41" s="161">
        <v>105944</v>
      </c>
      <c r="D41" s="162"/>
      <c r="E41" s="163"/>
      <c r="F41" s="163"/>
      <c r="G41" s="163"/>
    </row>
    <row r="42" spans="1:7" s="25" customFormat="1" ht="18" customHeight="1" x14ac:dyDescent="0.2">
      <c r="A42" s="151" t="s">
        <v>161</v>
      </c>
      <c r="B42" s="70">
        <v>158166</v>
      </c>
      <c r="C42" s="161"/>
      <c r="D42" s="162"/>
      <c r="E42" s="163"/>
      <c r="F42" s="163"/>
      <c r="G42" s="163"/>
    </row>
    <row r="43" spans="1:7" s="25" customFormat="1" ht="18" customHeight="1" x14ac:dyDescent="0.2">
      <c r="A43" s="151" t="s">
        <v>56</v>
      </c>
      <c r="B43" s="70">
        <v>179986</v>
      </c>
      <c r="C43" s="161"/>
      <c r="D43" s="162"/>
      <c r="E43" s="163"/>
      <c r="F43" s="163"/>
      <c r="G43" s="163"/>
    </row>
    <row r="44" spans="1:7" s="25" customFormat="1" ht="18" customHeight="1" thickBot="1" x14ac:dyDescent="0.25">
      <c r="A44" s="71" t="s">
        <v>193</v>
      </c>
      <c r="B44" s="72">
        <v>142238</v>
      </c>
      <c r="C44" s="164">
        <v>107935</v>
      </c>
      <c r="D44" s="162"/>
      <c r="E44" s="163"/>
      <c r="F44" s="163"/>
      <c r="G44" s="163"/>
    </row>
    <row r="45" spans="1:7" s="25" customFormat="1" ht="18" customHeight="1" thickTop="1" x14ac:dyDescent="0.2">
      <c r="A45" s="152" t="s">
        <v>162</v>
      </c>
      <c r="B45" s="73"/>
      <c r="C45" s="165"/>
      <c r="D45" s="162"/>
      <c r="E45" s="163"/>
      <c r="F45" s="163"/>
      <c r="G45" s="163"/>
    </row>
    <row r="46" spans="1:7" s="25" customFormat="1" ht="18" customHeight="1" x14ac:dyDescent="0.2">
      <c r="A46" s="153" t="s">
        <v>163</v>
      </c>
      <c r="B46" s="74"/>
      <c r="C46" s="166"/>
      <c r="D46" s="162"/>
      <c r="E46" s="163"/>
      <c r="F46" s="163"/>
      <c r="G46" s="163"/>
    </row>
    <row r="47" spans="1:7" s="25" customFormat="1" ht="18" customHeight="1" x14ac:dyDescent="0.2">
      <c r="A47" s="78" t="s">
        <v>194</v>
      </c>
      <c r="B47" s="79"/>
      <c r="C47" s="167">
        <v>98524</v>
      </c>
      <c r="D47" s="162"/>
      <c r="E47" s="163"/>
      <c r="F47" s="163"/>
      <c r="G47" s="163"/>
    </row>
    <row r="48" spans="1:7" s="25" customFormat="1" ht="18" customHeight="1" x14ac:dyDescent="0.2">
      <c r="A48" s="151" t="s">
        <v>164</v>
      </c>
      <c r="B48" s="70"/>
      <c r="C48" s="161">
        <v>89679</v>
      </c>
      <c r="D48" s="162"/>
      <c r="E48" s="163"/>
      <c r="F48" s="163"/>
      <c r="G48" s="163"/>
    </row>
    <row r="49" spans="1:7" s="25" customFormat="1" ht="18" customHeight="1" x14ac:dyDescent="0.2">
      <c r="A49" s="151" t="s">
        <v>165</v>
      </c>
      <c r="B49" s="70"/>
      <c r="C49" s="161">
        <v>107406</v>
      </c>
      <c r="D49" s="162"/>
      <c r="E49" s="163"/>
      <c r="F49" s="163"/>
      <c r="G49" s="163"/>
    </row>
    <row r="50" spans="1:7" s="25" customFormat="1" ht="18" customHeight="1" thickBot="1" x14ac:dyDescent="0.25">
      <c r="A50" s="71" t="s">
        <v>195</v>
      </c>
      <c r="B50" s="72"/>
      <c r="C50" s="164">
        <v>91502</v>
      </c>
      <c r="D50" s="162"/>
      <c r="E50" s="163"/>
      <c r="F50" s="163"/>
      <c r="G50" s="163"/>
    </row>
    <row r="51" spans="1:7" s="25" customFormat="1" ht="18" customHeight="1" x14ac:dyDescent="0.2">
      <c r="A51" s="172"/>
      <c r="B51" s="173"/>
      <c r="C51" s="173"/>
      <c r="D51" s="163"/>
      <c r="E51" s="163"/>
      <c r="F51" s="163"/>
      <c r="G51" s="163"/>
    </row>
  </sheetData>
  <sheetProtection formatCells="0" formatColumns="0" formatRows="0" insertHyperlinks="0"/>
  <mergeCells count="1">
    <mergeCell ref="A2:C2"/>
  </mergeCells>
  <pageMargins left="0.43307086614173229" right="0.39370078740157483" top="0.78740157480314965" bottom="0.78740157480314965" header="0.31496062992125984" footer="0.31496062992125984"/>
  <pageSetup paperSize="9" scale="74" orientation="landscape" r:id="rId1"/>
  <headerFooter>
    <oddHeader>&amp;RAnlage 2 - PKS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tabColor theme="4" tint="-0.249977111117893"/>
    <pageSetUpPr fitToPage="1"/>
  </sheetPr>
  <dimension ref="A1:E50"/>
  <sheetViews>
    <sheetView showGridLines="0" zoomScaleNormal="100" workbookViewId="0">
      <pane ySplit="3" topLeftCell="A4" activePane="bottomLeft" state="frozen"/>
      <selection activeCell="E23" sqref="E23"/>
      <selection pane="bottomLeft" activeCell="E17" sqref="E17"/>
    </sheetView>
  </sheetViews>
  <sheetFormatPr baseColWidth="10" defaultRowHeight="12.75" x14ac:dyDescent="0.2"/>
  <cols>
    <col min="1" max="1" width="24.109375" style="19" customWidth="1"/>
    <col min="2" max="2" width="13.21875" style="24" customWidth="1"/>
    <col min="3" max="3" width="11.5546875" style="19" customWidth="1"/>
    <col min="4" max="4" width="36" style="19" customWidth="1"/>
    <col min="5" max="5" width="33.109375" style="19" bestFit="1" customWidth="1"/>
    <col min="6" max="16384" width="11.5546875" style="19"/>
  </cols>
  <sheetData>
    <row r="1" spans="1:5" ht="15" customHeight="1" x14ac:dyDescent="0.2"/>
    <row r="2" spans="1:5" s="25" customFormat="1" ht="18" customHeight="1" x14ac:dyDescent="0.2">
      <c r="A2" s="174" t="s">
        <v>45</v>
      </c>
      <c r="B2" s="175"/>
    </row>
    <row r="3" spans="1:5" s="25" customFormat="1" ht="18" customHeight="1" x14ac:dyDescent="0.2">
      <c r="A3" s="176" t="s">
        <v>46</v>
      </c>
      <c r="B3" s="177" t="s">
        <v>94</v>
      </c>
    </row>
    <row r="4" spans="1:5" s="25" customFormat="1" ht="18" customHeight="1" x14ac:dyDescent="0.2">
      <c r="A4" s="150" t="str">
        <f>'1.1.1 Bezüge'!A4</f>
        <v>A 3</v>
      </c>
      <c r="B4" s="140">
        <f t="shared" ref="B4:B8" si="0">$E$18</f>
        <v>0.32600000000000001</v>
      </c>
    </row>
    <row r="5" spans="1:5" s="25" customFormat="1" ht="18" customHeight="1" x14ac:dyDescent="0.2">
      <c r="A5" s="151" t="str">
        <f>'1.1.1 Bezüge'!A5</f>
        <v>A 4</v>
      </c>
      <c r="B5" s="140">
        <f t="shared" si="0"/>
        <v>0.32600000000000001</v>
      </c>
    </row>
    <row r="6" spans="1:5" s="25" customFormat="1" ht="18" customHeight="1" x14ac:dyDescent="0.2">
      <c r="A6" s="151" t="str">
        <f>'1.1.1 Bezüge'!A6</f>
        <v>A 5 e</v>
      </c>
      <c r="B6" s="140">
        <f t="shared" si="0"/>
        <v>0.32600000000000001</v>
      </c>
    </row>
    <row r="7" spans="1:5" s="25" customFormat="1" ht="18" customHeight="1" x14ac:dyDescent="0.2">
      <c r="A7" s="151" t="str">
        <f>'1.1.1 Bezüge'!A7</f>
        <v>A 6 e</v>
      </c>
      <c r="B7" s="140">
        <f t="shared" si="0"/>
        <v>0.32600000000000001</v>
      </c>
    </row>
    <row r="8" spans="1:5" s="25" customFormat="1" ht="18" customHeight="1" thickBot="1" x14ac:dyDescent="0.25">
      <c r="A8" s="157" t="str">
        <f>'1.1.1 Bezüge'!A8</f>
        <v>ø einfacher Dienst</v>
      </c>
      <c r="B8" s="141">
        <f t="shared" si="0"/>
        <v>0.32600000000000001</v>
      </c>
    </row>
    <row r="9" spans="1:5" s="25" customFormat="1" ht="18" customHeight="1" thickTop="1" x14ac:dyDescent="0.2">
      <c r="A9" s="152" t="str">
        <f>'1.1.1 Bezüge'!A9</f>
        <v>A 6 m</v>
      </c>
      <c r="B9" s="142">
        <f>$E$18</f>
        <v>0.32600000000000001</v>
      </c>
    </row>
    <row r="10" spans="1:5" s="25" customFormat="1" ht="18" customHeight="1" x14ac:dyDescent="0.2">
      <c r="A10" s="153" t="str">
        <f>'1.1.1 Bezüge'!A10</f>
        <v>A 7</v>
      </c>
      <c r="B10" s="143">
        <f>$E$18</f>
        <v>0.32600000000000001</v>
      </c>
    </row>
    <row r="11" spans="1:5" s="25" customFormat="1" ht="18" customHeight="1" x14ac:dyDescent="0.2">
      <c r="A11" s="153" t="str">
        <f>'1.1.1 Bezüge'!A11</f>
        <v>A 8</v>
      </c>
      <c r="B11" s="143">
        <f t="shared" ref="B11:B38" si="1">$E$18</f>
        <v>0.32600000000000001</v>
      </c>
      <c r="D11" s="159" t="s">
        <v>166</v>
      </c>
      <c r="E11" s="144">
        <v>0.27900000000000003</v>
      </c>
    </row>
    <row r="12" spans="1:5" s="25" customFormat="1" ht="18" customHeight="1" x14ac:dyDescent="0.2">
      <c r="A12" s="153" t="str">
        <f>'1.1.1 Bezüge'!A12</f>
        <v>A 9 m</v>
      </c>
      <c r="B12" s="143">
        <f t="shared" si="1"/>
        <v>0.32600000000000001</v>
      </c>
      <c r="D12" s="160" t="s">
        <v>0</v>
      </c>
      <c r="E12" s="145">
        <v>0.27900000000000003</v>
      </c>
    </row>
    <row r="13" spans="1:5" s="25" customFormat="1" ht="18" customHeight="1" x14ac:dyDescent="0.2">
      <c r="A13" s="153" t="str">
        <f>'1.1.1 Bezüge'!A13</f>
        <v>A 9 m+Z</v>
      </c>
      <c r="B13" s="143">
        <f t="shared" si="1"/>
        <v>0.32600000000000001</v>
      </c>
      <c r="D13" s="159" t="s">
        <v>1</v>
      </c>
      <c r="E13" s="144">
        <v>0.29299999999999998</v>
      </c>
    </row>
    <row r="14" spans="1:5" s="25" customFormat="1" ht="18" customHeight="1" thickBot="1" x14ac:dyDescent="0.25">
      <c r="A14" s="156" t="str">
        <f>'1.1.1 Bezüge'!A14</f>
        <v>Ø mittlerer Dienst</v>
      </c>
      <c r="B14" s="146">
        <f t="shared" si="1"/>
        <v>0.32600000000000001</v>
      </c>
      <c r="D14" s="160" t="s">
        <v>2</v>
      </c>
      <c r="E14" s="145">
        <v>0.36899999999999999</v>
      </c>
    </row>
    <row r="15" spans="1:5" s="25" customFormat="1" ht="18" customHeight="1" thickTop="1" x14ac:dyDescent="0.2">
      <c r="A15" s="154" t="str">
        <f>'1.1.1 Bezüge'!A15</f>
        <v>A 9 g</v>
      </c>
      <c r="B15" s="147">
        <f t="shared" si="1"/>
        <v>0.32600000000000001</v>
      </c>
      <c r="D15" s="159" t="s">
        <v>3</v>
      </c>
      <c r="E15" s="144">
        <v>0.36899999999999999</v>
      </c>
    </row>
    <row r="16" spans="1:5" s="25" customFormat="1" ht="18" customHeight="1" x14ac:dyDescent="0.2">
      <c r="A16" s="151" t="str">
        <f>'1.1.1 Bezüge'!A16</f>
        <v>A 10 g</v>
      </c>
      <c r="B16" s="140">
        <f>$E$18</f>
        <v>0.32600000000000001</v>
      </c>
      <c r="D16" s="160" t="s">
        <v>4</v>
      </c>
      <c r="E16" s="145">
        <v>0.36899999999999999</v>
      </c>
    </row>
    <row r="17" spans="1:5" s="25" customFormat="1" ht="18" customHeight="1" x14ac:dyDescent="0.2">
      <c r="A17" s="151" t="str">
        <f>'1.1.1 Bezüge'!A17</f>
        <v>A 11 g</v>
      </c>
      <c r="B17" s="140">
        <f t="shared" si="1"/>
        <v>0.32600000000000001</v>
      </c>
      <c r="D17" s="159" t="s">
        <v>5</v>
      </c>
      <c r="E17" s="144">
        <v>0.36899999999999999</v>
      </c>
    </row>
    <row r="18" spans="1:5" s="25" customFormat="1" ht="18" customHeight="1" x14ac:dyDescent="0.2">
      <c r="A18" s="151" t="str">
        <f>'1.1.1 Bezüge'!A18</f>
        <v>A 12</v>
      </c>
      <c r="B18" s="140">
        <f t="shared" si="1"/>
        <v>0.32600000000000001</v>
      </c>
      <c r="D18" s="160" t="s">
        <v>132</v>
      </c>
      <c r="E18" s="145">
        <v>0.32600000000000001</v>
      </c>
    </row>
    <row r="19" spans="1:5" s="25" customFormat="1" ht="18" customHeight="1" x14ac:dyDescent="0.2">
      <c r="A19" s="151" t="str">
        <f>'1.1.1 Bezüge'!A19</f>
        <v>A 13 g</v>
      </c>
      <c r="B19" s="140">
        <f t="shared" si="1"/>
        <v>0.32600000000000001</v>
      </c>
    </row>
    <row r="20" spans="1:5" s="25" customFormat="1" ht="18" customHeight="1" x14ac:dyDescent="0.2">
      <c r="A20" s="151" t="str">
        <f>'1.1.1 Bezüge'!A20</f>
        <v>A 13 g+Z</v>
      </c>
      <c r="B20" s="140">
        <f t="shared" si="1"/>
        <v>0.32600000000000001</v>
      </c>
    </row>
    <row r="21" spans="1:5" s="25" customFormat="1" ht="18" customHeight="1" thickBot="1" x14ac:dyDescent="0.25">
      <c r="A21" s="157" t="str">
        <f>'1.1.1 Bezüge'!A21</f>
        <v>Ø gehobener Dienst</v>
      </c>
      <c r="B21" s="141">
        <f t="shared" si="1"/>
        <v>0.32600000000000001</v>
      </c>
    </row>
    <row r="22" spans="1:5" s="25" customFormat="1" ht="18" customHeight="1" thickTop="1" x14ac:dyDescent="0.2">
      <c r="A22" s="152" t="str">
        <f>'1.1.1 Bezüge'!A22</f>
        <v>A 13 h</v>
      </c>
      <c r="B22" s="142">
        <f t="shared" si="1"/>
        <v>0.32600000000000001</v>
      </c>
    </row>
    <row r="23" spans="1:5" s="25" customFormat="1" ht="18" customHeight="1" x14ac:dyDescent="0.2">
      <c r="A23" s="153" t="str">
        <f>'1.1.1 Bezüge'!A23</f>
        <v>A 14</v>
      </c>
      <c r="B23" s="143">
        <f t="shared" si="1"/>
        <v>0.32600000000000001</v>
      </c>
    </row>
    <row r="24" spans="1:5" s="25" customFormat="1" ht="18" customHeight="1" x14ac:dyDescent="0.2">
      <c r="A24" s="153" t="str">
        <f>'1.1.1 Bezüge'!A24</f>
        <v>A 15</v>
      </c>
      <c r="B24" s="143">
        <f t="shared" si="1"/>
        <v>0.32600000000000001</v>
      </c>
    </row>
    <row r="25" spans="1:5" s="25" customFormat="1" ht="18" customHeight="1" x14ac:dyDescent="0.2">
      <c r="A25" s="153" t="str">
        <f>'1.1.1 Bezüge'!A25</f>
        <v>A 16</v>
      </c>
      <c r="B25" s="143">
        <f t="shared" si="1"/>
        <v>0.32600000000000001</v>
      </c>
    </row>
    <row r="26" spans="1:5" s="25" customFormat="1" ht="18" customHeight="1" x14ac:dyDescent="0.2">
      <c r="A26" s="155" t="str">
        <f>'1.1.1 Bezüge'!A26</f>
        <v>Ø höherer Dienst (A-Besoldung)</v>
      </c>
      <c r="B26" s="145">
        <f t="shared" si="1"/>
        <v>0.32600000000000001</v>
      </c>
    </row>
    <row r="27" spans="1:5" s="25" customFormat="1" ht="18" customHeight="1" x14ac:dyDescent="0.2">
      <c r="A27" s="153" t="str">
        <f>'1.1.1 Bezüge'!A27</f>
        <v>B 1</v>
      </c>
      <c r="B27" s="143">
        <f t="shared" si="1"/>
        <v>0.32600000000000001</v>
      </c>
    </row>
    <row r="28" spans="1:5" s="25" customFormat="1" ht="18" customHeight="1" x14ac:dyDescent="0.2">
      <c r="A28" s="153" t="str">
        <f>'1.1.1 Bezüge'!A28</f>
        <v>B 2</v>
      </c>
      <c r="B28" s="143">
        <f t="shared" si="1"/>
        <v>0.32600000000000001</v>
      </c>
    </row>
    <row r="29" spans="1:5" s="25" customFormat="1" ht="18" customHeight="1" x14ac:dyDescent="0.2">
      <c r="A29" s="153" t="str">
        <f>'1.1.1 Bezüge'!A29</f>
        <v>B 3</v>
      </c>
      <c r="B29" s="143">
        <f t="shared" si="1"/>
        <v>0.32600000000000001</v>
      </c>
    </row>
    <row r="30" spans="1:5" s="25" customFormat="1" ht="18" customHeight="1" x14ac:dyDescent="0.2">
      <c r="A30" s="153" t="str">
        <f>'1.1.1 Bezüge'!A30</f>
        <v>B 4</v>
      </c>
      <c r="B30" s="143">
        <f t="shared" si="1"/>
        <v>0.32600000000000001</v>
      </c>
    </row>
    <row r="31" spans="1:5" s="25" customFormat="1" ht="18" customHeight="1" x14ac:dyDescent="0.2">
      <c r="A31" s="153" t="str">
        <f>'1.1.1 Bezüge'!A31</f>
        <v>B 5</v>
      </c>
      <c r="B31" s="143">
        <f t="shared" si="1"/>
        <v>0.32600000000000001</v>
      </c>
    </row>
    <row r="32" spans="1:5" s="25" customFormat="1" ht="18" customHeight="1" x14ac:dyDescent="0.2">
      <c r="A32" s="153" t="str">
        <f>'1.1.1 Bezüge'!A32</f>
        <v>B 6</v>
      </c>
      <c r="B32" s="143">
        <f t="shared" si="1"/>
        <v>0.32600000000000001</v>
      </c>
    </row>
    <row r="33" spans="1:2" s="25" customFormat="1" ht="18" customHeight="1" x14ac:dyDescent="0.2">
      <c r="A33" s="153" t="str">
        <f>'1.1.1 Bezüge'!A33</f>
        <v>B 7</v>
      </c>
      <c r="B33" s="143">
        <f t="shared" si="1"/>
        <v>0.32600000000000001</v>
      </c>
    </row>
    <row r="34" spans="1:2" s="25" customFormat="1" ht="18" customHeight="1" x14ac:dyDescent="0.2">
      <c r="A34" s="153" t="str">
        <f>'1.1.1 Bezüge'!A34</f>
        <v>B 8</v>
      </c>
      <c r="B34" s="143">
        <f t="shared" si="1"/>
        <v>0.32600000000000001</v>
      </c>
    </row>
    <row r="35" spans="1:2" s="25" customFormat="1" ht="18" customHeight="1" x14ac:dyDescent="0.2">
      <c r="A35" s="153" t="str">
        <f>'1.1.1 Bezüge'!A35</f>
        <v>B 9</v>
      </c>
      <c r="B35" s="143">
        <f t="shared" si="1"/>
        <v>0.32600000000000001</v>
      </c>
    </row>
    <row r="36" spans="1:2" s="25" customFormat="1" ht="18" customHeight="1" x14ac:dyDescent="0.2">
      <c r="A36" s="153" t="str">
        <f>'1.1.1 Bezüge'!A36</f>
        <v>B 11</v>
      </c>
      <c r="B36" s="143">
        <f t="shared" si="1"/>
        <v>0.32600000000000001</v>
      </c>
    </row>
    <row r="37" spans="1:2" s="25" customFormat="1" ht="18" customHeight="1" x14ac:dyDescent="0.2">
      <c r="A37" s="155" t="str">
        <f>'1.1.1 Bezüge'!A37</f>
        <v>Ø höherer Dienst (B-Besoldung)</v>
      </c>
      <c r="B37" s="145">
        <f t="shared" si="1"/>
        <v>0.32600000000000001</v>
      </c>
    </row>
    <row r="38" spans="1:2" s="25" customFormat="1" ht="18" customHeight="1" thickBot="1" x14ac:dyDescent="0.25">
      <c r="A38" s="156" t="str">
        <f>'1.1.1 Bezüge'!A38</f>
        <v>Ø höherer Dienst (A- und B-Besoldung)</v>
      </c>
      <c r="B38" s="146">
        <f t="shared" si="1"/>
        <v>0.32600000000000001</v>
      </c>
    </row>
    <row r="39" spans="1:2" s="25" customFormat="1" ht="18" customHeight="1" thickTop="1" x14ac:dyDescent="0.2">
      <c r="A39" s="154" t="str">
        <f>'1.1.1 Bezüge'!A39</f>
        <v>R 2</v>
      </c>
      <c r="B39" s="147">
        <f t="shared" ref="B39:B44" si="2">$E$15</f>
        <v>0.36899999999999999</v>
      </c>
    </row>
    <row r="40" spans="1:2" s="25" customFormat="1" ht="18" customHeight="1" x14ac:dyDescent="0.2">
      <c r="A40" s="151" t="str">
        <f>'1.1.1 Bezüge'!A40</f>
        <v>R 3</v>
      </c>
      <c r="B40" s="140">
        <f t="shared" si="2"/>
        <v>0.36899999999999999</v>
      </c>
    </row>
    <row r="41" spans="1:2" s="25" customFormat="1" ht="18" customHeight="1" x14ac:dyDescent="0.2">
      <c r="A41" s="151" t="str">
        <f>'1.1.1 Bezüge'!A41</f>
        <v>R 6</v>
      </c>
      <c r="B41" s="140">
        <f t="shared" si="2"/>
        <v>0.36899999999999999</v>
      </c>
    </row>
    <row r="42" spans="1:2" s="25" customFormat="1" ht="18" customHeight="1" x14ac:dyDescent="0.2">
      <c r="A42" s="151" t="str">
        <f>'1.1.1 Bezüge'!A42</f>
        <v>R 8</v>
      </c>
      <c r="B42" s="140">
        <f t="shared" si="2"/>
        <v>0.36899999999999999</v>
      </c>
    </row>
    <row r="43" spans="1:2" s="25" customFormat="1" ht="18" customHeight="1" x14ac:dyDescent="0.2">
      <c r="A43" s="151" t="str">
        <f>'1.1.1 Bezüge'!A43</f>
        <v>R 10</v>
      </c>
      <c r="B43" s="140">
        <f t="shared" si="2"/>
        <v>0.36899999999999999</v>
      </c>
    </row>
    <row r="44" spans="1:2" s="25" customFormat="1" ht="18" customHeight="1" thickBot="1" x14ac:dyDescent="0.25">
      <c r="A44" s="157" t="str">
        <f>'1.1.1 Bezüge'!A44</f>
        <v>Ø Richter / Staatsanwälte</v>
      </c>
      <c r="B44" s="141">
        <f t="shared" si="2"/>
        <v>0.36899999999999999</v>
      </c>
    </row>
    <row r="45" spans="1:2" s="25" customFormat="1" ht="18" customHeight="1" thickTop="1" x14ac:dyDescent="0.2">
      <c r="A45" s="152" t="str">
        <f>'1.1.1 Bezüge'!A45</f>
        <v>C 2</v>
      </c>
      <c r="B45" s="142">
        <f>$E$16</f>
        <v>0.36899999999999999</v>
      </c>
    </row>
    <row r="46" spans="1:2" s="25" customFormat="1" ht="18" customHeight="1" x14ac:dyDescent="0.2">
      <c r="A46" s="153" t="str">
        <f>'1.1.1 Bezüge'!A46</f>
        <v>C 3</v>
      </c>
      <c r="B46" s="143">
        <f>$E$16</f>
        <v>0.36899999999999999</v>
      </c>
    </row>
    <row r="47" spans="1:2" s="25" customFormat="1" ht="18" customHeight="1" x14ac:dyDescent="0.2">
      <c r="A47" s="155" t="str">
        <f>'1.1.1 Bezüge'!A47</f>
        <v>Ø Hochschullehrer BBesO C</v>
      </c>
      <c r="B47" s="145">
        <f>$E$16</f>
        <v>0.36899999999999999</v>
      </c>
    </row>
    <row r="48" spans="1:2" s="25" customFormat="1" ht="18" customHeight="1" x14ac:dyDescent="0.2">
      <c r="A48" s="153" t="str">
        <f>'1.1.1 Bezüge'!A48</f>
        <v>W 2</v>
      </c>
      <c r="B48" s="143">
        <f>$E$17</f>
        <v>0.36899999999999999</v>
      </c>
    </row>
    <row r="49" spans="1:2" s="25" customFormat="1" ht="18" customHeight="1" x14ac:dyDescent="0.2">
      <c r="A49" s="153" t="str">
        <f>'1.1.1 Bezüge'!A49</f>
        <v>W 3</v>
      </c>
      <c r="B49" s="148">
        <v>0.36899999999999999</v>
      </c>
    </row>
    <row r="50" spans="1:2" s="25" customFormat="1" ht="18" customHeight="1" thickBot="1" x14ac:dyDescent="0.25">
      <c r="A50" s="158" t="str">
        <f>'1.1.1 Bezüge'!A50</f>
        <v>Ø Hochschullehrer BBesO W</v>
      </c>
      <c r="B50" s="149">
        <f>$E$17</f>
        <v>0.36899999999999999</v>
      </c>
    </row>
  </sheetData>
  <sheetProtection formatCells="0" formatColumns="0" formatRows="0" insertHyperlinks="0" sort="0"/>
  <pageMargins left="0.43307086614173229" right="0.39370078740157483" top="0.78740157480314965" bottom="0.78740157480314965" header="0.31496062992125984" footer="0.31496062992125984"/>
  <pageSetup paperSize="9" scale="76" orientation="landscape" r:id="rId1"/>
  <headerFooter>
    <oddHeader>&amp;RAnlage 2 - PKS</oddHeader>
  </headerFooter>
  <ignoredErrors>
    <ignoredError sqref="A50:B50 A2:B3 A39:B48 A11:A38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tabColor theme="4" tint="-0.249977111117893"/>
    <pageSetUpPr fitToPage="1"/>
  </sheetPr>
  <dimension ref="A1:C8"/>
  <sheetViews>
    <sheetView showGridLines="0" zoomScaleNormal="100" workbookViewId="0">
      <pane ySplit="3" topLeftCell="A4" activePane="bottomLeft" state="frozen"/>
      <selection activeCell="E23" sqref="E23"/>
      <selection pane="bottomLeft" activeCell="G21" sqref="G21"/>
    </sheetView>
  </sheetViews>
  <sheetFormatPr baseColWidth="10" defaultColWidth="73.44140625" defaultRowHeight="12.75" x14ac:dyDescent="0.2"/>
  <cols>
    <col min="1" max="1" width="70.77734375" style="19" bestFit="1" customWidth="1"/>
    <col min="2" max="2" width="11.5546875" style="19" bestFit="1" customWidth="1"/>
    <col min="3" max="3" width="10.44140625" style="19" bestFit="1" customWidth="1"/>
    <col min="4" max="15" width="7.33203125" style="19" customWidth="1"/>
    <col min="16" max="16384" width="73.44140625" style="19"/>
  </cols>
  <sheetData>
    <row r="1" spans="1:3" ht="15" customHeight="1" thickBot="1" x14ac:dyDescent="0.25"/>
    <row r="2" spans="1:3" s="25" customFormat="1" ht="18" customHeight="1" x14ac:dyDescent="0.2">
      <c r="A2" s="288" t="s">
        <v>44</v>
      </c>
      <c r="B2" s="289"/>
      <c r="C2" s="290"/>
    </row>
    <row r="3" spans="1:3" s="25" customFormat="1" ht="18" customHeight="1" x14ac:dyDescent="0.2">
      <c r="A3" s="178" t="s">
        <v>50</v>
      </c>
      <c r="B3" s="179" t="s">
        <v>13</v>
      </c>
      <c r="C3" s="180" t="s">
        <v>93</v>
      </c>
    </row>
    <row r="4" spans="1:3" s="25" customFormat="1" ht="18" customHeight="1" thickBot="1" x14ac:dyDescent="0.25">
      <c r="A4" s="133"/>
      <c r="B4" s="133"/>
      <c r="C4" s="220">
        <f>SUM(C5:C8)</f>
        <v>3400</v>
      </c>
    </row>
    <row r="5" spans="1:3" s="25" customFormat="1" ht="18" customHeight="1" x14ac:dyDescent="0.2">
      <c r="A5" s="134" t="s">
        <v>133</v>
      </c>
      <c r="B5" s="135" t="s">
        <v>134</v>
      </c>
      <c r="C5" s="136">
        <v>2900</v>
      </c>
    </row>
    <row r="6" spans="1:3" s="25" customFormat="1" ht="18" customHeight="1" x14ac:dyDescent="0.2">
      <c r="A6" s="137" t="s">
        <v>17</v>
      </c>
      <c r="B6" s="138" t="s">
        <v>25</v>
      </c>
      <c r="C6" s="139">
        <v>150</v>
      </c>
    </row>
    <row r="7" spans="1:3" s="25" customFormat="1" ht="18" customHeight="1" x14ac:dyDescent="0.2">
      <c r="A7" s="134" t="s">
        <v>69</v>
      </c>
      <c r="B7" s="135" t="s">
        <v>88</v>
      </c>
      <c r="C7" s="136">
        <v>350</v>
      </c>
    </row>
    <row r="8" spans="1:3" s="25" customFormat="1" ht="18" customHeight="1" x14ac:dyDescent="0.2">
      <c r="A8" s="137" t="s">
        <v>42</v>
      </c>
      <c r="B8" s="138" t="s">
        <v>87</v>
      </c>
      <c r="C8" s="139">
        <v>0</v>
      </c>
    </row>
  </sheetData>
  <sheetProtection formatCells="0" formatColumns="0" formatRows="0" insertHyperlinks="0" sort="0" autoFilter="0" pivotTables="0"/>
  <mergeCells count="1">
    <mergeCell ref="A2:C2"/>
  </mergeCells>
  <pageMargins left="0.43307086614173229" right="0.39370078740157483" top="0.78740157480314965" bottom="0.78740157480314965" header="0.31496062992125984" footer="0.31496062992125984"/>
  <pageSetup paperSize="9" orientation="landscape" r:id="rId1"/>
  <headerFooter>
    <oddHeader>&amp;RAnlage 2 - PKS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4">
    <tabColor rgb="FF006600"/>
    <pageSetUpPr fitToPage="1"/>
  </sheetPr>
  <dimension ref="A1:O30"/>
  <sheetViews>
    <sheetView showGridLines="0" zoomScaleNormal="100" workbookViewId="0">
      <pane ySplit="6" topLeftCell="A7" activePane="bottomLeft" state="frozen"/>
      <selection activeCell="E23" sqref="E23"/>
      <selection pane="bottomLeft"/>
    </sheetView>
  </sheetViews>
  <sheetFormatPr baseColWidth="10" defaultRowHeight="12.75" x14ac:dyDescent="0.2"/>
  <cols>
    <col min="1" max="1" width="24.109375" style="3" customWidth="1"/>
    <col min="2" max="12" width="12.77734375" style="3" customWidth="1"/>
    <col min="13" max="16384" width="11.5546875" style="3"/>
  </cols>
  <sheetData>
    <row r="1" spans="1:15" s="18" customFormat="1" ht="22.5" customHeight="1" x14ac:dyDescent="0.25">
      <c r="A1" s="28" t="str">
        <f>Beamte!A1</f>
        <v>Personal- und Sachkostensätze für Kostenberechnungen / Wirtschaftlichkeitsuntersuchungen (PSK) gemäß Rundschreiben des BMF vom 23. Juni 2025 (Gz.: II A 3 - H 1012/00236/007/015)</v>
      </c>
      <c r="B1" s="29"/>
      <c r="C1" s="29"/>
      <c r="D1" s="29"/>
      <c r="E1" s="29"/>
      <c r="F1" s="29"/>
      <c r="G1" s="31"/>
      <c r="H1" s="58"/>
      <c r="I1" s="58"/>
      <c r="J1" s="58"/>
      <c r="K1" s="58"/>
      <c r="L1" s="59"/>
      <c r="M1" s="33"/>
      <c r="N1" s="33"/>
      <c r="O1" s="33"/>
    </row>
    <row r="2" spans="1:15" ht="6.75" customHeight="1" x14ac:dyDescent="0.2">
      <c r="G2" s="47"/>
      <c r="H2" s="47"/>
      <c r="I2" s="47"/>
      <c r="J2" s="47"/>
      <c r="K2" s="47"/>
      <c r="L2" s="48"/>
    </row>
    <row r="3" spans="1:15" x14ac:dyDescent="0.2">
      <c r="A3" s="4" t="s">
        <v>84</v>
      </c>
      <c r="B3" s="7" t="s">
        <v>86</v>
      </c>
      <c r="C3" s="6"/>
      <c r="D3" s="5"/>
      <c r="E3" s="5"/>
      <c r="G3" s="47"/>
      <c r="H3" s="14">
        <v>2</v>
      </c>
      <c r="I3" s="49"/>
      <c r="J3" s="45"/>
      <c r="K3" s="284" t="s">
        <v>137</v>
      </c>
      <c r="L3" s="41"/>
    </row>
    <row r="4" spans="1:15" ht="6.75" customHeight="1" x14ac:dyDescent="0.2">
      <c r="H4" s="14" t="b">
        <v>1</v>
      </c>
      <c r="I4" s="14" t="b">
        <v>1</v>
      </c>
      <c r="J4" s="46"/>
      <c r="K4" s="285"/>
      <c r="L4" s="20"/>
    </row>
    <row r="5" spans="1:15" ht="18.75" x14ac:dyDescent="0.3">
      <c r="A5" s="293" t="s">
        <v>43</v>
      </c>
      <c r="B5" s="291" t="s">
        <v>129</v>
      </c>
      <c r="C5" s="295"/>
      <c r="D5" s="292"/>
      <c r="E5" s="296" t="s">
        <v>95</v>
      </c>
      <c r="F5" s="297"/>
      <c r="G5" s="298"/>
      <c r="H5" s="291" t="s">
        <v>130</v>
      </c>
      <c r="I5" s="292"/>
      <c r="J5" s="16"/>
      <c r="K5" s="15" t="s">
        <v>200</v>
      </c>
      <c r="L5" s="17"/>
    </row>
    <row r="6" spans="1:15" ht="24" customHeight="1" x14ac:dyDescent="0.2">
      <c r="A6" s="294"/>
      <c r="B6" s="51" t="s">
        <v>127</v>
      </c>
      <c r="C6" s="51" t="s">
        <v>128</v>
      </c>
      <c r="D6" s="51" t="s">
        <v>85</v>
      </c>
      <c r="E6" s="9" t="s">
        <v>60</v>
      </c>
      <c r="F6" s="9" t="s">
        <v>9</v>
      </c>
      <c r="G6" s="9" t="s">
        <v>10</v>
      </c>
      <c r="H6" s="8" t="s">
        <v>58</v>
      </c>
      <c r="I6" s="8" t="s">
        <v>59</v>
      </c>
      <c r="J6" s="275" t="s">
        <v>62</v>
      </c>
      <c r="K6" s="275" t="s">
        <v>68</v>
      </c>
      <c r="L6" s="275" t="s">
        <v>11</v>
      </c>
    </row>
    <row r="7" spans="1:15" s="85" customFormat="1" ht="18" customHeight="1" x14ac:dyDescent="0.2">
      <c r="A7" s="124" t="str">
        <f>'1.2.1 Entgelte'!A4</f>
        <v>E 2</v>
      </c>
      <c r="B7" s="83">
        <f>VLOOKUP(A7,'1.2.1 Entgelte'!$A$4:$C$27,1+$H$3,0)</f>
        <v>38090</v>
      </c>
      <c r="C7" s="84">
        <f>VLOOKUP(A7,'1.2.2 Sozialvers.'!$A$4:$C$27,1+$H$3,0)</f>
        <v>10275</v>
      </c>
      <c r="D7" s="84">
        <f t="shared" ref="D7:D17" si="0">IF(B7=0,0,IF($H$3=3,AN_Pers_NK_BPol,AN_Pers_NK_Bund))</f>
        <v>750</v>
      </c>
      <c r="E7" s="84">
        <f>IF($B7=0,"",(IF($H$4=FALSE,"",Sacheinzelkosten!$F$5)))</f>
        <v>17350</v>
      </c>
      <c r="F7" s="84">
        <f>IF($B7=0,"",IF($H$4=FALSE,"",Sacheinzelkosten!$F$25))</f>
        <v>6050</v>
      </c>
      <c r="G7" s="84">
        <f>IF($B7=0,"",IF($H$4=FALSE,"",Sacheinzelkosten!$F$33))</f>
        <v>10850</v>
      </c>
      <c r="H7" s="84">
        <f>IF(OR(B7=0,$I$4=FALSE),"",ROUND(SUM(B7:D7)*IF($H$3=1,GKZ_BMF_ObB,GKZ_BMF_ngB),2))</f>
        <v>14439.81</v>
      </c>
      <c r="I7" s="84">
        <f t="shared" ref="I7:I17" si="1">IF(OR($B7=0,$I$4=FALSE,$H$4=FALSE),"",ROUND(SUM(E7:G7)*IF($H$3=1,GKZ_BMF_ObB,GKZ_BMF_ngB),2))</f>
        <v>10069.5</v>
      </c>
      <c r="J7" s="257">
        <f t="shared" ref="J7:J17" si="2">IF(B7&gt;0,SUM(B7:I7),0)</f>
        <v>107874.31</v>
      </c>
      <c r="K7" s="257">
        <f t="shared" ref="K7:K27" si="3">J7/12</f>
        <v>8989.5258333333331</v>
      </c>
      <c r="L7" s="258">
        <f t="shared" ref="L7:L30" si="4">J7/12/Monatsstd_TB</f>
        <v>69.686246770025832</v>
      </c>
    </row>
    <row r="8" spans="1:15" s="85" customFormat="1" ht="18" customHeight="1" x14ac:dyDescent="0.2">
      <c r="A8" s="124" t="str">
        <f>'1.2.1 Entgelte'!A5</f>
        <v>E 3</v>
      </c>
      <c r="B8" s="84">
        <f>VLOOKUP(A8,'1.2.1 Entgelte'!$A$4:$C$27,1+$H$3,0)</f>
        <v>40963</v>
      </c>
      <c r="C8" s="84">
        <f>VLOOKUP(A8,'1.2.2 Sozialvers.'!$A$4:$C$27,1+$H$3,0)</f>
        <v>10317</v>
      </c>
      <c r="D8" s="84">
        <f t="shared" si="0"/>
        <v>750</v>
      </c>
      <c r="E8" s="84">
        <f>IF($B8=0,"",(IF($H$4=FALSE,"",Sacheinzelkosten!$F$5)))</f>
        <v>17350</v>
      </c>
      <c r="F8" s="84">
        <f>IF($B8=0,"",IF($H$4=FALSE,"",Sacheinzelkosten!$F$25))</f>
        <v>6050</v>
      </c>
      <c r="G8" s="84">
        <f>IF($B8=0,"",IF($H$4=FALSE,"",Sacheinzelkosten!$F$33))</f>
        <v>10850</v>
      </c>
      <c r="H8" s="84">
        <f t="shared" ref="H8:H17" si="5">IF(OR(B8=0,$I$4=FALSE),"",ROUND(SUM(B8:D8)*IF($H$3=1,GKZ_BMF_ObB,GKZ_BMF_ngB),2))</f>
        <v>15296.82</v>
      </c>
      <c r="I8" s="84">
        <f t="shared" si="1"/>
        <v>10069.5</v>
      </c>
      <c r="J8" s="257">
        <f t="shared" si="2"/>
        <v>111646.32</v>
      </c>
      <c r="K8" s="257">
        <f t="shared" si="3"/>
        <v>9303.86</v>
      </c>
      <c r="L8" s="258">
        <f t="shared" si="4"/>
        <v>72.122945736434119</v>
      </c>
    </row>
    <row r="9" spans="1:15" s="85" customFormat="1" ht="18" customHeight="1" x14ac:dyDescent="0.2">
      <c r="A9" s="124" t="str">
        <f>'1.2.1 Entgelte'!A6</f>
        <v>E 4</v>
      </c>
      <c r="B9" s="84">
        <f>VLOOKUP(A9,'1.2.1 Entgelte'!$A$4:$C$27,1+$H$3,0)</f>
        <v>41636</v>
      </c>
      <c r="C9" s="84">
        <f>VLOOKUP(A9,'1.2.2 Sozialvers.'!$A$4:$C$27,1+$H$3,0)</f>
        <v>10606</v>
      </c>
      <c r="D9" s="84">
        <f t="shared" si="0"/>
        <v>750</v>
      </c>
      <c r="E9" s="84">
        <f>IF($B9=0,"",(IF($H$4=FALSE,"",Sacheinzelkosten!$F$5)))</f>
        <v>17350</v>
      </c>
      <c r="F9" s="84">
        <f>IF($B9=0,"",IF($H$4=FALSE,"",Sacheinzelkosten!$F$25))</f>
        <v>6050</v>
      </c>
      <c r="G9" s="84">
        <f>IF($B9=0,"",IF($H$4=FALSE,"",Sacheinzelkosten!$F$33))</f>
        <v>10850</v>
      </c>
      <c r="H9" s="84">
        <f t="shared" si="5"/>
        <v>15579.65</v>
      </c>
      <c r="I9" s="84">
        <f t="shared" si="1"/>
        <v>10069.5</v>
      </c>
      <c r="J9" s="257">
        <f t="shared" si="2"/>
        <v>112891.15</v>
      </c>
      <c r="K9" s="257">
        <f t="shared" si="3"/>
        <v>9407.5958333333328</v>
      </c>
      <c r="L9" s="258">
        <f t="shared" si="4"/>
        <v>72.927099483204131</v>
      </c>
    </row>
    <row r="10" spans="1:15" s="88" customFormat="1" ht="18" customHeight="1" thickBot="1" x14ac:dyDescent="0.25">
      <c r="A10" s="130" t="str">
        <f>'1.2.1 Entgelte'!A7</f>
        <v>Ø Gruppe E 2 - E 4</v>
      </c>
      <c r="B10" s="87">
        <f>VLOOKUP(A10,'1.2.1 Entgelte'!$A$4:$C$27,1+$H$3,0)</f>
        <v>40984</v>
      </c>
      <c r="C10" s="87">
        <f>VLOOKUP(A10,'1.2.2 Sozialvers.'!$A$4:$C$27,1+$H$3,0)</f>
        <v>10401</v>
      </c>
      <c r="D10" s="87">
        <f t="shared" si="0"/>
        <v>750</v>
      </c>
      <c r="E10" s="87">
        <f>IF($B10=0,"",(IF($H$4=FALSE,"",Sacheinzelkosten!$F$5)))</f>
        <v>17350</v>
      </c>
      <c r="F10" s="87">
        <f>IF($B10=0,"",IF($H$4=FALSE,"",Sacheinzelkosten!$F$25))</f>
        <v>6050</v>
      </c>
      <c r="G10" s="87">
        <f>IF($B10=0,"",IF($H$4=FALSE,"",Sacheinzelkosten!$F$33))</f>
        <v>10850</v>
      </c>
      <c r="H10" s="87">
        <f t="shared" si="5"/>
        <v>15327.69</v>
      </c>
      <c r="I10" s="87">
        <f t="shared" si="1"/>
        <v>10069.5</v>
      </c>
      <c r="J10" s="259">
        <f t="shared" si="2"/>
        <v>111782.19</v>
      </c>
      <c r="K10" s="259">
        <f t="shared" si="3"/>
        <v>9315.1825000000008</v>
      </c>
      <c r="L10" s="260">
        <f t="shared" si="4"/>
        <v>72.210717054263569</v>
      </c>
    </row>
    <row r="11" spans="1:15" s="85" customFormat="1" ht="18" customHeight="1" thickTop="1" x14ac:dyDescent="0.2">
      <c r="A11" s="125" t="str">
        <f>'1.2.1 Entgelte'!A8</f>
        <v>E 5</v>
      </c>
      <c r="B11" s="90">
        <f>VLOOKUP(A11,'1.2.1 Entgelte'!$A$4:$C$27,1+$H$3,0)</f>
        <v>44202</v>
      </c>
      <c r="C11" s="90">
        <f>VLOOKUP(A11,'1.2.2 Sozialvers.'!$A$4:$C$27,1+$H$3,0)</f>
        <v>11499</v>
      </c>
      <c r="D11" s="90">
        <f t="shared" si="0"/>
        <v>750</v>
      </c>
      <c r="E11" s="90">
        <f>IF($B11=0,"",(IF($H$4=FALSE,"",Sacheinzelkosten!$F$5)))</f>
        <v>17350</v>
      </c>
      <c r="F11" s="90">
        <f>IF($B11=0,"",IF($H$4=FALSE,"",Sacheinzelkosten!$F$25))</f>
        <v>6050</v>
      </c>
      <c r="G11" s="90">
        <f>IF($B11=0,"",IF($H$4=FALSE,"",Sacheinzelkosten!$F$33))</f>
        <v>10850</v>
      </c>
      <c r="H11" s="90">
        <f t="shared" si="5"/>
        <v>16596.59</v>
      </c>
      <c r="I11" s="90">
        <f t="shared" si="1"/>
        <v>10069.5</v>
      </c>
      <c r="J11" s="261">
        <f t="shared" si="2"/>
        <v>117367.09</v>
      </c>
      <c r="K11" s="261">
        <f t="shared" si="3"/>
        <v>9780.5908333333336</v>
      </c>
      <c r="L11" s="262">
        <f t="shared" si="4"/>
        <v>75.818533591731267</v>
      </c>
    </row>
    <row r="12" spans="1:15" s="85" customFormat="1" ht="18" customHeight="1" x14ac:dyDescent="0.2">
      <c r="A12" s="126" t="str">
        <f>'1.2.1 Entgelte'!A9</f>
        <v>E 6</v>
      </c>
      <c r="B12" s="92">
        <f>VLOOKUP(A12,'1.2.1 Entgelte'!$A$4:$C$27,1+$H$3,0)</f>
        <v>45527</v>
      </c>
      <c r="C12" s="92">
        <f>VLOOKUP(A12,'1.2.2 Sozialvers.'!$A$4:$C$27,1+$H$3,0)</f>
        <v>11800</v>
      </c>
      <c r="D12" s="92">
        <f t="shared" si="0"/>
        <v>750</v>
      </c>
      <c r="E12" s="92">
        <f>IF($B12=0,"",(IF($H$4=FALSE,"",Sacheinzelkosten!$F$5)))</f>
        <v>17350</v>
      </c>
      <c r="F12" s="92">
        <f>IF($B12=0,"",IF($H$4=FALSE,"",Sacheinzelkosten!$F$25))</f>
        <v>6050</v>
      </c>
      <c r="G12" s="92">
        <f>IF($B12=0,"",IF($H$4=FALSE,"",Sacheinzelkosten!$F$33))</f>
        <v>10850</v>
      </c>
      <c r="H12" s="92">
        <f t="shared" si="5"/>
        <v>17074.64</v>
      </c>
      <c r="I12" s="92">
        <f t="shared" si="1"/>
        <v>10069.5</v>
      </c>
      <c r="J12" s="263">
        <f t="shared" si="2"/>
        <v>119471.14</v>
      </c>
      <c r="K12" s="263">
        <f t="shared" si="3"/>
        <v>9955.9283333333333</v>
      </c>
      <c r="L12" s="264">
        <f t="shared" si="4"/>
        <v>77.177739018087848</v>
      </c>
    </row>
    <row r="13" spans="1:15" s="85" customFormat="1" ht="18" customHeight="1" x14ac:dyDescent="0.2">
      <c r="A13" s="126" t="str">
        <f>'1.2.1 Entgelte'!A10</f>
        <v>E 7</v>
      </c>
      <c r="B13" s="92">
        <f>VLOOKUP(A13,'1.2.1 Entgelte'!$A$4:$C$27,1+$H$3,0)</f>
        <v>48957</v>
      </c>
      <c r="C13" s="92">
        <f>VLOOKUP(A13,'1.2.2 Sozialvers.'!$A$4:$C$27,1+$H$3,0)</f>
        <v>13087</v>
      </c>
      <c r="D13" s="92">
        <f>IF(B13=0,0,IF($H$3=3,AN_Pers_NK_BPol,AN_Pers_NK_Bund))</f>
        <v>750</v>
      </c>
      <c r="E13" s="92">
        <f>IF($B13=0,"",(IF($H$4=FALSE,"",Sacheinzelkosten!$F$5)))</f>
        <v>17350</v>
      </c>
      <c r="F13" s="92">
        <f>IF($B13=0,"",IF($H$4=FALSE,"",Sacheinzelkosten!$F$25))</f>
        <v>6050</v>
      </c>
      <c r="G13" s="92">
        <f>IF($B13=0,"",IF($H$4=FALSE,"",Sacheinzelkosten!$F$33))</f>
        <v>10850</v>
      </c>
      <c r="H13" s="92">
        <f t="shared" si="5"/>
        <v>18461.439999999999</v>
      </c>
      <c r="I13" s="92">
        <f t="shared" si="1"/>
        <v>10069.5</v>
      </c>
      <c r="J13" s="263">
        <f t="shared" si="2"/>
        <v>125574.94</v>
      </c>
      <c r="K13" s="263">
        <f t="shared" si="3"/>
        <v>10464.578333333333</v>
      </c>
      <c r="L13" s="264">
        <f t="shared" si="4"/>
        <v>81.120762273901803</v>
      </c>
    </row>
    <row r="14" spans="1:15" s="85" customFormat="1" ht="18" customHeight="1" x14ac:dyDescent="0.2">
      <c r="A14" s="126" t="str">
        <f>'1.2.1 Entgelte'!A11</f>
        <v>E 8</v>
      </c>
      <c r="B14" s="92">
        <f>VLOOKUP(A14,'1.2.1 Entgelte'!$A$4:$C$27,1+$H$3,0)</f>
        <v>51354</v>
      </c>
      <c r="C14" s="92">
        <f>VLOOKUP(A14,'1.2.2 Sozialvers.'!$A$4:$C$27,1+$H$3,0)</f>
        <v>13577</v>
      </c>
      <c r="D14" s="92">
        <f t="shared" si="0"/>
        <v>750</v>
      </c>
      <c r="E14" s="92">
        <f>IF($B14=0,"",(IF($H$4=FALSE,"",Sacheinzelkosten!$F$5)))</f>
        <v>17350</v>
      </c>
      <c r="F14" s="92">
        <f>IF($B14=0,"",IF($H$4=FALSE,"",Sacheinzelkosten!$F$25))</f>
        <v>6050</v>
      </c>
      <c r="G14" s="92">
        <f>IF($B14=0,"",IF($H$4=FALSE,"",Sacheinzelkosten!$F$33))</f>
        <v>10850</v>
      </c>
      <c r="H14" s="92">
        <f t="shared" si="5"/>
        <v>19310.21</v>
      </c>
      <c r="I14" s="92">
        <f t="shared" si="1"/>
        <v>10069.5</v>
      </c>
      <c r="J14" s="263">
        <f t="shared" si="2"/>
        <v>129310.70999999999</v>
      </c>
      <c r="K14" s="263">
        <f t="shared" si="3"/>
        <v>10775.8925</v>
      </c>
      <c r="L14" s="264">
        <f t="shared" si="4"/>
        <v>83.534050387596892</v>
      </c>
    </row>
    <row r="15" spans="1:15" s="85" customFormat="1" ht="18" customHeight="1" x14ac:dyDescent="0.2">
      <c r="A15" s="126" t="str">
        <f>'1.2.1 Entgelte'!A12</f>
        <v>E 9a</v>
      </c>
      <c r="B15" s="92">
        <f>VLOOKUP(A15,'1.2.1 Entgelte'!$A$4:$C$27,1+$H$3,0)</f>
        <v>54266</v>
      </c>
      <c r="C15" s="92">
        <f>VLOOKUP(A15,'1.2.2 Sozialvers.'!$A$4:$C$27,1+$H$3,0)</f>
        <v>13987</v>
      </c>
      <c r="D15" s="92">
        <f t="shared" si="0"/>
        <v>750</v>
      </c>
      <c r="E15" s="92">
        <f>IF($B15=0,"",(IF($H$4=FALSE,"",Sacheinzelkosten!$F$5)))</f>
        <v>17350</v>
      </c>
      <c r="F15" s="92">
        <f>IF($B15=0,"",IF($H$4=FALSE,"",Sacheinzelkosten!$F$25))</f>
        <v>6050</v>
      </c>
      <c r="G15" s="92">
        <f>IF($B15=0,"",IF($H$4=FALSE,"",Sacheinzelkosten!$F$33))</f>
        <v>10850</v>
      </c>
      <c r="H15" s="92">
        <f t="shared" si="5"/>
        <v>20286.88</v>
      </c>
      <c r="I15" s="92">
        <f t="shared" si="1"/>
        <v>10069.5</v>
      </c>
      <c r="J15" s="263">
        <f t="shared" si="2"/>
        <v>133609.38</v>
      </c>
      <c r="K15" s="263">
        <f t="shared" si="3"/>
        <v>11134.115</v>
      </c>
      <c r="L15" s="264">
        <f t="shared" si="4"/>
        <v>86.310968992248064</v>
      </c>
    </row>
    <row r="16" spans="1:15" s="88" customFormat="1" ht="18" customHeight="1" thickBot="1" x14ac:dyDescent="0.25">
      <c r="A16" s="131" t="str">
        <f>'1.2.1 Entgelte'!A13</f>
        <v>Ø Gruppe E 5 - E 9a</v>
      </c>
      <c r="B16" s="93">
        <f>VLOOKUP(A16,'1.2.1 Entgelte'!$A$4:$C$27,1+$H$3,0)</f>
        <v>48533</v>
      </c>
      <c r="C16" s="94">
        <f>VLOOKUP(A16,'1.2.2 Sozialvers.'!$A$4:$C$27,1+$H$3,0)</f>
        <v>12664</v>
      </c>
      <c r="D16" s="93">
        <f t="shared" si="0"/>
        <v>750</v>
      </c>
      <c r="E16" s="93">
        <f>IF($B16=0,"",(IF($H$4=FALSE,"",Sacheinzelkosten!$F$5)))</f>
        <v>17350</v>
      </c>
      <c r="F16" s="93">
        <f>IF($B16=0,"",IF($H$4=FALSE,"",Sacheinzelkosten!$F$25))</f>
        <v>6050</v>
      </c>
      <c r="G16" s="93">
        <f>IF($B16=0,"",IF($H$4=FALSE,"",Sacheinzelkosten!$F$33))</f>
        <v>10850</v>
      </c>
      <c r="H16" s="93">
        <f t="shared" si="5"/>
        <v>18212.419999999998</v>
      </c>
      <c r="I16" s="93">
        <f t="shared" si="1"/>
        <v>10069.5</v>
      </c>
      <c r="J16" s="265">
        <f t="shared" si="2"/>
        <v>124478.92</v>
      </c>
      <c r="K16" s="265">
        <f t="shared" si="3"/>
        <v>10373.243333333334</v>
      </c>
      <c r="L16" s="266">
        <f t="shared" si="4"/>
        <v>80.412739018087862</v>
      </c>
    </row>
    <row r="17" spans="1:12" s="85" customFormat="1" ht="18" customHeight="1" thickTop="1" x14ac:dyDescent="0.2">
      <c r="A17" s="127" t="str">
        <f>'1.2.1 Entgelte'!A14</f>
        <v>E 9b</v>
      </c>
      <c r="B17" s="96">
        <f>VLOOKUP(A17,'1.2.1 Entgelte'!$A$4:$C$27,1+$H$3,0)</f>
        <v>60027</v>
      </c>
      <c r="C17" s="96">
        <f>VLOOKUP(A17,'1.2.2 Sozialvers.'!$A$4:$C$27,1+$H$3,0)</f>
        <v>15241</v>
      </c>
      <c r="D17" s="96">
        <f t="shared" si="0"/>
        <v>750</v>
      </c>
      <c r="E17" s="96">
        <f>IF($B17=0,"",(IF($H$4=FALSE,"",Sacheinzelkosten!$F$5)))</f>
        <v>17350</v>
      </c>
      <c r="F17" s="96">
        <f>IF($B17=0,"",IF($H$4=FALSE,"",Sacheinzelkosten!$F$25))</f>
        <v>6050</v>
      </c>
      <c r="G17" s="96">
        <f>IF($B17=0,"",IF($H$4=FALSE,"",Sacheinzelkosten!$F$33))</f>
        <v>10850</v>
      </c>
      <c r="H17" s="96">
        <f t="shared" si="5"/>
        <v>22349.29</v>
      </c>
      <c r="I17" s="96">
        <f t="shared" si="1"/>
        <v>10069.5</v>
      </c>
      <c r="J17" s="267">
        <f t="shared" si="2"/>
        <v>142686.79</v>
      </c>
      <c r="K17" s="267">
        <f t="shared" si="3"/>
        <v>11890.565833333334</v>
      </c>
      <c r="L17" s="268">
        <f t="shared" si="4"/>
        <v>92.174928940568478</v>
      </c>
    </row>
    <row r="18" spans="1:12" s="85" customFormat="1" ht="18" customHeight="1" x14ac:dyDescent="0.2">
      <c r="A18" s="124" t="str">
        <f>'1.2.1 Entgelte'!A15</f>
        <v>E 9c</v>
      </c>
      <c r="B18" s="83">
        <f>VLOOKUP(A18,'1.2.1 Entgelte'!$A$4:$C$27,1+$H$3,0)</f>
        <v>59337</v>
      </c>
      <c r="C18" s="84">
        <f>VLOOKUP(A18,'1.2.2 Sozialvers.'!$A$4:$C$27,1+$H$3,0)</f>
        <v>14970</v>
      </c>
      <c r="D18" s="84">
        <f t="shared" ref="D18" si="6">IF(B18=0,0,IF($H$3=3,AN_Pers_NK_BPol,AN_Pers_NK_Bund))</f>
        <v>750</v>
      </c>
      <c r="E18" s="84">
        <f>IF($B18=0,"",(IF($H$4=FALSE,"",Sacheinzelkosten!$F$5)))</f>
        <v>17350</v>
      </c>
      <c r="F18" s="84">
        <f>IF($B18=0,"",IF($H$4=FALSE,"",Sacheinzelkosten!$F$25))</f>
        <v>6050</v>
      </c>
      <c r="G18" s="84">
        <f>IF($B18=0,"",IF($H$4=FALSE,"",Sacheinzelkosten!$F$33))</f>
        <v>10850</v>
      </c>
      <c r="H18" s="84">
        <f t="shared" ref="H18" si="7">IF(OR(B18=0,$I$4=FALSE),"",ROUND(SUM(B18:D18)*IF($H$3=1,GKZ_BMF_ObB,GKZ_BMF_ngB),2))</f>
        <v>22066.76</v>
      </c>
      <c r="I18" s="84">
        <f t="shared" ref="I18" si="8">IF(OR($B18=0,$I$4=FALSE,$H$4=FALSE),"",ROUND(SUM(E18:G18)*IF($H$3=1,GKZ_BMF_ObB,GKZ_BMF_ngB),2))</f>
        <v>10069.5</v>
      </c>
      <c r="J18" s="257">
        <f t="shared" ref="J18" si="9">IF(B18&gt;0,SUM(B18:I18),0)</f>
        <v>141443.26</v>
      </c>
      <c r="K18" s="257">
        <f t="shared" ref="K18" si="10">J18/12</f>
        <v>11786.938333333334</v>
      </c>
      <c r="L18" s="269">
        <f t="shared" si="4"/>
        <v>91.371614987080108</v>
      </c>
    </row>
    <row r="19" spans="1:12" s="85" customFormat="1" ht="18" customHeight="1" x14ac:dyDescent="0.2">
      <c r="A19" s="124" t="str">
        <f>'1.2.1 Entgelte'!A16</f>
        <v>E 10</v>
      </c>
      <c r="B19" s="84">
        <f>VLOOKUP(A19,'1.2.1 Entgelte'!$A$4:$C$27,1+$H$3,0)</f>
        <v>62811</v>
      </c>
      <c r="C19" s="84">
        <f>VLOOKUP(A19,'1.2.2 Sozialvers.'!$A$4:$C$27,1+$H$3,0)</f>
        <v>15755</v>
      </c>
      <c r="D19" s="84">
        <f t="shared" ref="D19:D30" si="11">IF(B18=0,0,IF($H$3=3,AN_Pers_NK_BPol,AN_Pers_NK_Bund))</f>
        <v>750</v>
      </c>
      <c r="E19" s="84">
        <f>IF($B18=0,"",(IF($H$4=FALSE,"",Sacheinzelkosten!$F$5)))</f>
        <v>17350</v>
      </c>
      <c r="F19" s="84">
        <f>IF($B18=0,"",IF($H$4=FALSE,"",Sacheinzelkosten!$F$25))</f>
        <v>6050</v>
      </c>
      <c r="G19" s="84">
        <f>IF($B18=0,"",IF($H$4=FALSE,"",Sacheinzelkosten!$F$33))</f>
        <v>10850</v>
      </c>
      <c r="H19" s="84">
        <f t="shared" ref="H19:H30" si="12">IF(OR(B18=0,$I$4=FALSE),"",ROUND(SUM(B19:D19)*IF($H$3=1,GKZ_BMF_ObB,GKZ_BMF_ngB),2))</f>
        <v>23318.9</v>
      </c>
      <c r="I19" s="84">
        <f t="shared" ref="I19:I30" si="13">IF(OR($B18=0,$I$4=FALSE,$H$4=FALSE),"",ROUND(SUM(E19:G19)*IF($H$3=1,GKZ_BMF_ObB,GKZ_BMF_ngB),2))</f>
        <v>10069.5</v>
      </c>
      <c r="J19" s="257">
        <f t="shared" ref="J19:J30" si="14">IF(B18&gt;0,SUM(B19:I19),0)</f>
        <v>146954.4</v>
      </c>
      <c r="K19" s="257">
        <f t="shared" si="3"/>
        <v>12246.199999999999</v>
      </c>
      <c r="L19" s="269">
        <f t="shared" si="4"/>
        <v>94.93178294573643</v>
      </c>
    </row>
    <row r="20" spans="1:12" s="85" customFormat="1" ht="18" customHeight="1" x14ac:dyDescent="0.2">
      <c r="A20" s="124" t="str">
        <f>'1.2.1 Entgelte'!A17</f>
        <v>E 11</v>
      </c>
      <c r="B20" s="84">
        <f>VLOOKUP(A20,'1.2.1 Entgelte'!$A$4:$C$27,1+$H$3,0)</f>
        <v>68312</v>
      </c>
      <c r="C20" s="84">
        <f>VLOOKUP(A20,'1.2.2 Sozialvers.'!$A$4:$C$27,1+$H$3,0)</f>
        <v>16996</v>
      </c>
      <c r="D20" s="84">
        <f t="shared" si="11"/>
        <v>750</v>
      </c>
      <c r="E20" s="84">
        <f>IF($B19=0,"",(IF($H$4=FALSE,"",Sacheinzelkosten!$F$5)))</f>
        <v>17350</v>
      </c>
      <c r="F20" s="84">
        <f>IF($B19=0,"",IF($H$4=FALSE,"",Sacheinzelkosten!$F$25))</f>
        <v>6050</v>
      </c>
      <c r="G20" s="84">
        <f>IF($B19=0,"",IF($H$4=FALSE,"",Sacheinzelkosten!$F$33))</f>
        <v>10850</v>
      </c>
      <c r="H20" s="84">
        <f t="shared" si="12"/>
        <v>25301.05</v>
      </c>
      <c r="I20" s="84">
        <f t="shared" si="13"/>
        <v>10069.5</v>
      </c>
      <c r="J20" s="257">
        <f t="shared" si="14"/>
        <v>155678.54999999999</v>
      </c>
      <c r="K20" s="257">
        <f t="shared" si="3"/>
        <v>12973.2125</v>
      </c>
      <c r="L20" s="269">
        <f t="shared" si="4"/>
        <v>100.56753875968992</v>
      </c>
    </row>
    <row r="21" spans="1:12" s="85" customFormat="1" ht="18" customHeight="1" x14ac:dyDescent="0.2">
      <c r="A21" s="128" t="str">
        <f>'1.2.1 Entgelte'!A18</f>
        <v>E 12</v>
      </c>
      <c r="B21" s="97">
        <f>VLOOKUP(A21,'1.2.1 Entgelte'!$A$4:$C$27,1+$H$3,0)</f>
        <v>77273</v>
      </c>
      <c r="C21" s="84">
        <f>VLOOKUP(A21,'1.2.2 Sozialvers.'!$A$4:$C$27,1+$H$3,0)</f>
        <v>18763</v>
      </c>
      <c r="D21" s="84">
        <f t="shared" si="11"/>
        <v>750</v>
      </c>
      <c r="E21" s="84">
        <f>IF($B20=0,"",(IF($H$4=FALSE,"",Sacheinzelkosten!$F$5)))</f>
        <v>17350</v>
      </c>
      <c r="F21" s="84">
        <f>IF($B20=0,"",IF($H$4=FALSE,"",Sacheinzelkosten!$F$25))</f>
        <v>6050</v>
      </c>
      <c r="G21" s="84">
        <f>IF($B20=0,"",IF($H$4=FALSE,"",Sacheinzelkosten!$F$33))</f>
        <v>10850</v>
      </c>
      <c r="H21" s="84">
        <f t="shared" si="12"/>
        <v>28455.08</v>
      </c>
      <c r="I21" s="84">
        <f t="shared" si="13"/>
        <v>10069.5</v>
      </c>
      <c r="J21" s="257">
        <f t="shared" si="14"/>
        <v>169560.58000000002</v>
      </c>
      <c r="K21" s="257">
        <f t="shared" si="3"/>
        <v>14130.048333333334</v>
      </c>
      <c r="L21" s="269">
        <f t="shared" si="4"/>
        <v>109.53525839793282</v>
      </c>
    </row>
    <row r="22" spans="1:12" s="100" customFormat="1" ht="18" customHeight="1" thickBot="1" x14ac:dyDescent="0.25">
      <c r="A22" s="132" t="str">
        <f>'1.2.1 Entgelte'!A19</f>
        <v>Ø Gruppe E 9b - E 12</v>
      </c>
      <c r="B22" s="98">
        <f>VLOOKUP(A22,'1.2.1 Entgelte'!$A$4:$C$27,1+$H$3,0)</f>
        <v>67367</v>
      </c>
      <c r="C22" s="99">
        <f>VLOOKUP(A22,'1.2.2 Sozialvers.'!$A$4:$C$27,1+$H$3,0)</f>
        <v>16738</v>
      </c>
      <c r="D22" s="99">
        <f t="shared" si="11"/>
        <v>750</v>
      </c>
      <c r="E22" s="99">
        <f>IF($B21=0,"",(IF($H$4=FALSE,"",Sacheinzelkosten!$F$5)))</f>
        <v>17350</v>
      </c>
      <c r="F22" s="99">
        <f>IF($B21=0,"",IF($H$4=FALSE,"",Sacheinzelkosten!$F$25))</f>
        <v>6050</v>
      </c>
      <c r="G22" s="99">
        <f>IF($B21=0,"",IF($H$4=FALSE,"",Sacheinzelkosten!$F$33))</f>
        <v>10850</v>
      </c>
      <c r="H22" s="99">
        <f t="shared" si="12"/>
        <v>24947.37</v>
      </c>
      <c r="I22" s="99">
        <f t="shared" si="13"/>
        <v>10069.5</v>
      </c>
      <c r="J22" s="270">
        <f t="shared" si="14"/>
        <v>154121.87</v>
      </c>
      <c r="K22" s="270">
        <f t="shared" si="3"/>
        <v>12843.489166666666</v>
      </c>
      <c r="L22" s="271">
        <f t="shared" si="4"/>
        <v>99.561931524547802</v>
      </c>
    </row>
    <row r="23" spans="1:12" s="101" customFormat="1" ht="18" customHeight="1" thickTop="1" x14ac:dyDescent="0.2">
      <c r="A23" s="125" t="str">
        <f>'1.2.1 Entgelte'!A20</f>
        <v>E 13</v>
      </c>
      <c r="B23" s="90">
        <f>VLOOKUP(A23,'1.2.1 Entgelte'!$A$4:$C$27,1+$H$3,0)</f>
        <v>71672</v>
      </c>
      <c r="C23" s="90">
        <f>VLOOKUP(A23,'1.2.2 Sozialvers.'!$A$4:$C$27,1+$H$3,0)</f>
        <v>17590</v>
      </c>
      <c r="D23" s="90">
        <f t="shared" si="11"/>
        <v>750</v>
      </c>
      <c r="E23" s="90">
        <f>IF($B22=0,"",(IF($H$4=FALSE,"",Sacheinzelkosten!$F$5)))</f>
        <v>17350</v>
      </c>
      <c r="F23" s="90">
        <f>IF($B22=0,"",IF($H$4=FALSE,"",Sacheinzelkosten!$F$25))</f>
        <v>6050</v>
      </c>
      <c r="G23" s="90">
        <f>IF($B22=0,"",IF($H$4=FALSE,"",Sacheinzelkosten!$F$33))</f>
        <v>10850</v>
      </c>
      <c r="H23" s="90">
        <f t="shared" si="12"/>
        <v>26463.53</v>
      </c>
      <c r="I23" s="90">
        <f t="shared" si="13"/>
        <v>10069.5</v>
      </c>
      <c r="J23" s="261">
        <f t="shared" si="14"/>
        <v>160795.03</v>
      </c>
      <c r="K23" s="261">
        <f t="shared" si="3"/>
        <v>13399.585833333333</v>
      </c>
      <c r="L23" s="262">
        <f t="shared" si="4"/>
        <v>103.87275839793281</v>
      </c>
    </row>
    <row r="24" spans="1:12" s="85" customFormat="1" ht="18" customHeight="1" x14ac:dyDescent="0.2">
      <c r="A24" s="126" t="str">
        <f>'1.2.1 Entgelte'!A21</f>
        <v>E 14</v>
      </c>
      <c r="B24" s="92">
        <f>VLOOKUP(A24,'1.2.1 Entgelte'!$A$4:$C$27,1+$H$3,0)</f>
        <v>83209</v>
      </c>
      <c r="C24" s="92">
        <f>VLOOKUP(A24,'1.2.2 Sozialvers.'!$A$4:$C$27,1+$H$3,0)</f>
        <v>19757</v>
      </c>
      <c r="D24" s="92">
        <f t="shared" si="11"/>
        <v>750</v>
      </c>
      <c r="E24" s="92">
        <f>IF($B23=0,"",(IF($H$4=FALSE,"",Sacheinzelkosten!$F$5)))</f>
        <v>17350</v>
      </c>
      <c r="F24" s="92">
        <f>IF($B23=0,"",IF($H$4=FALSE,"",Sacheinzelkosten!$F$25))</f>
        <v>6050</v>
      </c>
      <c r="G24" s="92">
        <f>IF($B23=0,"",IF($H$4=FALSE,"",Sacheinzelkosten!$F$33))</f>
        <v>10850</v>
      </c>
      <c r="H24" s="92">
        <f t="shared" si="12"/>
        <v>30492.5</v>
      </c>
      <c r="I24" s="92">
        <f t="shared" si="13"/>
        <v>10069.5</v>
      </c>
      <c r="J24" s="263">
        <f t="shared" si="14"/>
        <v>178528</v>
      </c>
      <c r="K24" s="263">
        <f t="shared" si="3"/>
        <v>14877.333333333334</v>
      </c>
      <c r="L24" s="264">
        <f t="shared" si="4"/>
        <v>115.32816537467701</v>
      </c>
    </row>
    <row r="25" spans="1:12" s="85" customFormat="1" ht="18" customHeight="1" x14ac:dyDescent="0.2">
      <c r="A25" s="126" t="str">
        <f>'1.2.1 Entgelte'!A22</f>
        <v>E 15</v>
      </c>
      <c r="B25" s="92">
        <f>VLOOKUP(A25,'1.2.1 Entgelte'!$A$4:$C$27,1+$H$3,0)</f>
        <v>96151</v>
      </c>
      <c r="C25" s="92">
        <f>VLOOKUP(A25,'1.2.2 Sozialvers.'!$A$4:$C$27,1+$H$3,0)</f>
        <v>21079</v>
      </c>
      <c r="D25" s="92">
        <f t="shared" si="11"/>
        <v>750</v>
      </c>
      <c r="E25" s="92">
        <f>IF($B24=0,"",(IF($H$4=FALSE,"",Sacheinzelkosten!$F$5)))</f>
        <v>17350</v>
      </c>
      <c r="F25" s="92">
        <f>IF($B24=0,"",IF($H$4=FALSE,"",Sacheinzelkosten!$F$25))</f>
        <v>6050</v>
      </c>
      <c r="G25" s="92">
        <f>IF($B24=0,"",IF($H$4=FALSE,"",Sacheinzelkosten!$F$33))</f>
        <v>10850</v>
      </c>
      <c r="H25" s="92">
        <f t="shared" si="12"/>
        <v>34686.120000000003</v>
      </c>
      <c r="I25" s="92">
        <f t="shared" si="13"/>
        <v>10069.5</v>
      </c>
      <c r="J25" s="263">
        <f t="shared" si="14"/>
        <v>196985.62</v>
      </c>
      <c r="K25" s="263">
        <f t="shared" si="3"/>
        <v>16415.468333333334</v>
      </c>
      <c r="L25" s="264">
        <f t="shared" si="4"/>
        <v>127.25169250645996</v>
      </c>
    </row>
    <row r="26" spans="1:12" s="85" customFormat="1" ht="18" customHeight="1" x14ac:dyDescent="0.2">
      <c r="A26" s="129" t="str">
        <f>'1.2.1 Entgelte'!A23</f>
        <v>E 15 Ü</v>
      </c>
      <c r="B26" s="102">
        <f>VLOOKUP(A26,'1.2.1 Entgelte'!$A$4:$C$27,1+$H$3,0)</f>
        <v>113872</v>
      </c>
      <c r="C26" s="92">
        <f>VLOOKUP(A26,'1.2.2 Sozialvers.'!$A$4:$C$27,1+$H$3,0)</f>
        <v>22157</v>
      </c>
      <c r="D26" s="92">
        <f t="shared" si="11"/>
        <v>750</v>
      </c>
      <c r="E26" s="92">
        <f>IF($B25=0,"",(IF($H$4=FALSE,"",Sacheinzelkosten!$F$5)))</f>
        <v>17350</v>
      </c>
      <c r="F26" s="92">
        <f>IF($B25=0,"",IF($H$4=FALSE,"",Sacheinzelkosten!$F$25))</f>
        <v>6050</v>
      </c>
      <c r="G26" s="92">
        <f>IF($B25=0,"",IF($H$4=FALSE,"",Sacheinzelkosten!$F$33))</f>
        <v>10850</v>
      </c>
      <c r="H26" s="92">
        <f t="shared" si="12"/>
        <v>40213.03</v>
      </c>
      <c r="I26" s="92">
        <f t="shared" si="13"/>
        <v>10069.5</v>
      </c>
      <c r="J26" s="263">
        <f t="shared" si="14"/>
        <v>221311.53</v>
      </c>
      <c r="K26" s="263">
        <f t="shared" si="3"/>
        <v>18442.627499999999</v>
      </c>
      <c r="L26" s="264">
        <f t="shared" si="4"/>
        <v>142.96610465116279</v>
      </c>
    </row>
    <row r="27" spans="1:12" s="88" customFormat="1" ht="18" customHeight="1" thickBot="1" x14ac:dyDescent="0.25">
      <c r="A27" s="131" t="str">
        <f>'1.2.1 Entgelte'!A24</f>
        <v>Ø Gruppe E  13 - E 15Ü</v>
      </c>
      <c r="B27" s="93">
        <f>VLOOKUP(A27,'1.2.1 Entgelte'!$A$4:$C$27,1+$H$3,0)</f>
        <v>77805</v>
      </c>
      <c r="C27" s="93">
        <f>VLOOKUP(A27,'1.2.2 Sozialvers.'!$A$4:$C$27,1+$H$3,0)</f>
        <v>18666</v>
      </c>
      <c r="D27" s="93">
        <f t="shared" si="11"/>
        <v>750</v>
      </c>
      <c r="E27" s="93">
        <f>IF($B26=0,"",(IF($H$4=FALSE,"",Sacheinzelkosten!$F$5)))</f>
        <v>17350</v>
      </c>
      <c r="F27" s="93">
        <f>IF($B26=0,"",IF($H$4=FALSE,"",Sacheinzelkosten!$F$25))</f>
        <v>6050</v>
      </c>
      <c r="G27" s="93">
        <f>IF($B26=0,"",IF($H$4=FALSE,"",Sacheinzelkosten!$F$33))</f>
        <v>10850</v>
      </c>
      <c r="H27" s="93">
        <f t="shared" si="12"/>
        <v>28582.97</v>
      </c>
      <c r="I27" s="93">
        <f t="shared" si="13"/>
        <v>10069.5</v>
      </c>
      <c r="J27" s="265">
        <f t="shared" si="14"/>
        <v>170123.47</v>
      </c>
      <c r="K27" s="265">
        <f t="shared" si="3"/>
        <v>14176.955833333333</v>
      </c>
      <c r="L27" s="266">
        <f t="shared" si="4"/>
        <v>109.89888242894057</v>
      </c>
    </row>
    <row r="28" spans="1:12" s="85" customFormat="1" ht="18" customHeight="1" thickTop="1" x14ac:dyDescent="0.2">
      <c r="A28" s="127" t="str">
        <f>'1.2.1 Entgelte'!A25</f>
        <v>AT B 3</v>
      </c>
      <c r="B28" s="96">
        <f>VLOOKUP(A28,'1.2.1 Entgelte'!$A$4:$C$27,1+$H$3,0)</f>
        <v>122130</v>
      </c>
      <c r="C28" s="96">
        <f>VLOOKUP(A28,'1.2.2 Sozialvers.'!$A$4:$C$27,1+$H$3,0)</f>
        <v>21867</v>
      </c>
      <c r="D28" s="96">
        <f t="shared" si="11"/>
        <v>750</v>
      </c>
      <c r="E28" s="96">
        <f>IF($B27=0,"",(IF($H$4=FALSE,"",Sacheinzelkosten!$F$5)))</f>
        <v>17350</v>
      </c>
      <c r="F28" s="96">
        <f>IF($B27=0,"",IF($H$4=FALSE,"",Sacheinzelkosten!$F$25))</f>
        <v>6050</v>
      </c>
      <c r="G28" s="96">
        <f>IF($B27=0,"",IF($H$4=FALSE,"",Sacheinzelkosten!$F$33))</f>
        <v>10850</v>
      </c>
      <c r="H28" s="96">
        <f t="shared" si="12"/>
        <v>42555.62</v>
      </c>
      <c r="I28" s="96">
        <f t="shared" si="13"/>
        <v>10069.5</v>
      </c>
      <c r="J28" s="267">
        <f t="shared" si="14"/>
        <v>231622.12</v>
      </c>
      <c r="K28" s="267">
        <f t="shared" ref="K28:K30" si="15">J28/12</f>
        <v>19301.843333333334</v>
      </c>
      <c r="L28" s="268">
        <f t="shared" si="4"/>
        <v>149.62669250645996</v>
      </c>
    </row>
    <row r="29" spans="1:12" s="85" customFormat="1" ht="18" customHeight="1" x14ac:dyDescent="0.2">
      <c r="A29" s="124" t="str">
        <f>'1.2.1 Entgelte'!A26</f>
        <v>AT B 6</v>
      </c>
      <c r="B29" s="84">
        <f>VLOOKUP(A29,'1.2.1 Entgelte'!$A$4:$C$27,1+$H$3,0)</f>
        <v>149828</v>
      </c>
      <c r="C29" s="84">
        <f>VLOOKUP(A29,'1.2.2 Sozialvers.'!$A$4:$C$27,1+$H$3,0)</f>
        <v>24404</v>
      </c>
      <c r="D29" s="84">
        <f t="shared" si="11"/>
        <v>750</v>
      </c>
      <c r="E29" s="84">
        <f>IF($B28=0,"",(IF($H$4=FALSE,"",Sacheinzelkosten!$F$5)))</f>
        <v>17350</v>
      </c>
      <c r="F29" s="84">
        <f>IF($B28=0,"",IF($H$4=FALSE,"",Sacheinzelkosten!$F$25))</f>
        <v>6050</v>
      </c>
      <c r="G29" s="84">
        <f>IF($B28=0,"",IF($H$4=FALSE,"",Sacheinzelkosten!$F$33))</f>
        <v>10850</v>
      </c>
      <c r="H29" s="84">
        <f t="shared" si="12"/>
        <v>51444.71</v>
      </c>
      <c r="I29" s="84">
        <f t="shared" si="13"/>
        <v>10069.5</v>
      </c>
      <c r="J29" s="257">
        <f t="shared" si="14"/>
        <v>270746.20999999996</v>
      </c>
      <c r="K29" s="257">
        <f t="shared" si="15"/>
        <v>22562.184166666662</v>
      </c>
      <c r="L29" s="269">
        <f t="shared" si="4"/>
        <v>174.90065245478033</v>
      </c>
    </row>
    <row r="30" spans="1:12" s="88" customFormat="1" ht="18" customHeight="1" x14ac:dyDescent="0.2">
      <c r="A30" s="130" t="str">
        <f>'1.2.1 Entgelte'!A27</f>
        <v>Ø Gruppe AT B 3 - AT B 6</v>
      </c>
      <c r="B30" s="97">
        <f>VLOOKUP(A30,'1.2.1 Entgelte'!$A$4:$C$27,1+$H$3,0)</f>
        <v>131148</v>
      </c>
      <c r="C30" s="87">
        <f>VLOOKUP(A30,'1.2.2 Sozialvers.'!$A$4:$C$27,1+$H$3,0)</f>
        <v>22693</v>
      </c>
      <c r="D30" s="87">
        <f t="shared" si="11"/>
        <v>750</v>
      </c>
      <c r="E30" s="87">
        <f>IF($B29=0,"",(IF($H$4=FALSE,"",Sacheinzelkosten!$F$5)))</f>
        <v>17350</v>
      </c>
      <c r="F30" s="87">
        <f>IF($B29=0,"",IF($H$4=FALSE,"",Sacheinzelkosten!$F$25))</f>
        <v>6050</v>
      </c>
      <c r="G30" s="87">
        <f>IF($B29=0,"",IF($H$4=FALSE,"",Sacheinzelkosten!$F$33))</f>
        <v>10850</v>
      </c>
      <c r="H30" s="87">
        <f t="shared" si="12"/>
        <v>45449.75</v>
      </c>
      <c r="I30" s="87">
        <f t="shared" si="13"/>
        <v>10069.5</v>
      </c>
      <c r="J30" s="259">
        <f t="shared" si="14"/>
        <v>244360.25</v>
      </c>
      <c r="K30" s="259">
        <f t="shared" si="15"/>
        <v>20363.354166666668</v>
      </c>
      <c r="L30" s="260">
        <f t="shared" si="4"/>
        <v>157.85545865633077</v>
      </c>
    </row>
  </sheetData>
  <mergeCells count="5">
    <mergeCell ref="H5:I5"/>
    <mergeCell ref="A5:A6"/>
    <mergeCell ref="B5:D5"/>
    <mergeCell ref="E5:G5"/>
    <mergeCell ref="K3:K4"/>
  </mergeCells>
  <pageMargins left="0.43307086614173229" right="0.39370078740157483" top="0.78740157480314965" bottom="0.78740157480314965" header="0.31496062992125984" footer="0.31496062992125984"/>
  <pageSetup paperSize="9" scale="65" orientation="landscape" r:id="rId1"/>
  <headerFooter>
    <oddHeader>&amp;RAnlage 2 - PKS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33" r:id="rId4" name="Option Button 9">
              <controlPr defaultSize="0" autoFill="0" autoLine="0" autoPict="0">
                <anchor moveWithCells="1">
                  <from>
                    <xdr:col>0</xdr:col>
                    <xdr:colOff>962025</xdr:colOff>
                    <xdr:row>2</xdr:row>
                    <xdr:rowOff>0</xdr:rowOff>
                  </from>
                  <to>
                    <xdr:col>1</xdr:col>
                    <xdr:colOff>47625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4" r:id="rId5" name="Option Button 10">
              <controlPr defaultSize="0" autoFill="0" autoLine="0" autoPict="0">
                <anchor moveWithCells="1">
                  <from>
                    <xdr:col>1</xdr:col>
                    <xdr:colOff>723900</xdr:colOff>
                    <xdr:row>2</xdr:row>
                    <xdr:rowOff>0</xdr:rowOff>
                  </from>
                  <to>
                    <xdr:col>2</xdr:col>
                    <xdr:colOff>981075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7" r:id="rId6" name="Check Box 13">
              <controlPr defaultSize="0" autoFill="0" autoLine="0" autoPict="0">
                <anchor moveWithCells="1">
                  <from>
                    <xdr:col>4</xdr:col>
                    <xdr:colOff>495300</xdr:colOff>
                    <xdr:row>4</xdr:row>
                    <xdr:rowOff>38100</xdr:rowOff>
                  </from>
                  <to>
                    <xdr:col>4</xdr:col>
                    <xdr:colOff>752475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8" r:id="rId7" name="Check Box 14">
              <controlPr defaultSize="0" autoFill="0" autoLine="0" autoPict="0">
                <anchor moveWithCells="1">
                  <from>
                    <xdr:col>7</xdr:col>
                    <xdr:colOff>304800</xdr:colOff>
                    <xdr:row>4</xdr:row>
                    <xdr:rowOff>38100</xdr:rowOff>
                  </from>
                  <to>
                    <xdr:col>7</xdr:col>
                    <xdr:colOff>561975</xdr:colOff>
                    <xdr:row>4</xdr:row>
                    <xdr:rowOff>228600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79B1C66F-8DA2-4C61-92A9-7B21234918E3}">
            <xm:f>Sacheinzelkosten!$E$4&lt;&gt;Sacheinzelkosten!$F$4</xm:f>
            <x14:dxf>
              <font>
                <b/>
                <i val="0"/>
                <color rgb="FFFF3300"/>
              </font>
            </x14:dxf>
          </x14:cfRule>
          <xm:sqref>L5</xm:sqref>
        </x14:conditionalFormatting>
        <x14:conditionalFormatting xmlns:xm="http://schemas.microsoft.com/office/excel/2006/main">
          <x14:cfRule type="expression" priority="1" id="{14A1BCBE-6EF5-44B8-8811-78FA1AF41E4E}">
            <xm:f>Sacheinzelkosten!$E$4&lt;&gt;Sacheinzelkosten!$F$4</xm:f>
            <x14:dxf>
              <font>
                <b/>
                <i val="0"/>
                <strike val="0"/>
                <color theme="0"/>
              </font>
              <fill>
                <patternFill>
                  <bgColor theme="8" tint="-0.24994659260841701"/>
                </patternFill>
              </fill>
            </x14:dxf>
          </x14:cfRule>
          <xm:sqref>J3:L4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5">
    <tabColor theme="6" tint="-0.499984740745262"/>
    <pageSetUpPr fitToPage="1"/>
  </sheetPr>
  <dimension ref="A1:C27"/>
  <sheetViews>
    <sheetView showGridLines="0" zoomScaleNormal="100" workbookViewId="0">
      <pane ySplit="3" topLeftCell="A4" activePane="bottomLeft" state="frozen"/>
      <selection activeCell="A2" sqref="A2:XFD3"/>
      <selection pane="bottomLeft" activeCell="H16" sqref="H16"/>
    </sheetView>
  </sheetViews>
  <sheetFormatPr baseColWidth="10" defaultRowHeight="12.75" x14ac:dyDescent="0.2"/>
  <cols>
    <col min="1" max="3" width="25.6640625" style="3" customWidth="1"/>
    <col min="4" max="16384" width="11.5546875" style="3"/>
  </cols>
  <sheetData>
    <row r="1" spans="1:3" ht="15" customHeight="1" x14ac:dyDescent="0.2">
      <c r="B1" s="221"/>
      <c r="C1" s="221"/>
    </row>
    <row r="2" spans="1:3" s="85" customFormat="1" ht="18" customHeight="1" x14ac:dyDescent="0.2">
      <c r="A2" s="299" t="s">
        <v>48</v>
      </c>
      <c r="B2" s="299"/>
      <c r="C2" s="299"/>
    </row>
    <row r="3" spans="1:3" s="85" customFormat="1" ht="18" customHeight="1" x14ac:dyDescent="0.2">
      <c r="A3" s="55" t="s">
        <v>43</v>
      </c>
      <c r="B3" s="56" t="s">
        <v>6</v>
      </c>
      <c r="C3" s="57" t="s">
        <v>75</v>
      </c>
    </row>
    <row r="4" spans="1:3" s="85" customFormat="1" ht="18" customHeight="1" x14ac:dyDescent="0.2">
      <c r="A4" s="82" t="s">
        <v>167</v>
      </c>
      <c r="B4" s="84">
        <v>40154</v>
      </c>
      <c r="C4" s="114">
        <v>38090</v>
      </c>
    </row>
    <row r="5" spans="1:3" s="85" customFormat="1" ht="18" customHeight="1" x14ac:dyDescent="0.2">
      <c r="A5" s="82" t="s">
        <v>168</v>
      </c>
      <c r="B5" s="84">
        <v>44302</v>
      </c>
      <c r="C5" s="114">
        <v>40963</v>
      </c>
    </row>
    <row r="6" spans="1:3" s="85" customFormat="1" ht="18" customHeight="1" x14ac:dyDescent="0.2">
      <c r="A6" s="82" t="s">
        <v>169</v>
      </c>
      <c r="B6" s="84">
        <v>44638</v>
      </c>
      <c r="C6" s="114">
        <v>41636</v>
      </c>
    </row>
    <row r="7" spans="1:3" s="85" customFormat="1" ht="18" customHeight="1" thickBot="1" x14ac:dyDescent="0.25">
      <c r="A7" s="86" t="s">
        <v>182</v>
      </c>
      <c r="B7" s="87">
        <v>44128</v>
      </c>
      <c r="C7" s="115">
        <v>40984</v>
      </c>
    </row>
    <row r="8" spans="1:3" s="85" customFormat="1" ht="18" customHeight="1" thickTop="1" x14ac:dyDescent="0.2">
      <c r="A8" s="89" t="s">
        <v>170</v>
      </c>
      <c r="B8" s="90">
        <v>47468</v>
      </c>
      <c r="C8" s="116">
        <v>44202</v>
      </c>
    </row>
    <row r="9" spans="1:3" s="85" customFormat="1" ht="18" customHeight="1" x14ac:dyDescent="0.2">
      <c r="A9" s="91" t="s">
        <v>171</v>
      </c>
      <c r="B9" s="92">
        <v>48303</v>
      </c>
      <c r="C9" s="117">
        <v>45527</v>
      </c>
    </row>
    <row r="10" spans="1:3" s="85" customFormat="1" ht="18" customHeight="1" x14ac:dyDescent="0.2">
      <c r="A10" s="91" t="s">
        <v>172</v>
      </c>
      <c r="B10" s="92">
        <v>50227</v>
      </c>
      <c r="C10" s="117">
        <v>48957</v>
      </c>
    </row>
    <row r="11" spans="1:3" s="85" customFormat="1" ht="18" customHeight="1" x14ac:dyDescent="0.2">
      <c r="A11" s="91" t="s">
        <v>173</v>
      </c>
      <c r="B11" s="92">
        <v>54061</v>
      </c>
      <c r="C11" s="117">
        <v>51354</v>
      </c>
    </row>
    <row r="12" spans="1:3" s="85" customFormat="1" ht="18" customHeight="1" x14ac:dyDescent="0.2">
      <c r="A12" s="91" t="s">
        <v>174</v>
      </c>
      <c r="B12" s="92">
        <v>57800</v>
      </c>
      <c r="C12" s="117">
        <v>54266</v>
      </c>
    </row>
    <row r="13" spans="1:3" s="85" customFormat="1" ht="18" customHeight="1" x14ac:dyDescent="0.2">
      <c r="A13" s="118" t="s">
        <v>199</v>
      </c>
      <c r="B13" s="119">
        <v>52907</v>
      </c>
      <c r="C13" s="120">
        <v>48533</v>
      </c>
    </row>
    <row r="14" spans="1:3" s="85" customFormat="1" ht="18" customHeight="1" x14ac:dyDescent="0.2">
      <c r="A14" s="82" t="s">
        <v>175</v>
      </c>
      <c r="B14" s="84">
        <v>62893</v>
      </c>
      <c r="C14" s="114">
        <v>60027</v>
      </c>
    </row>
    <row r="15" spans="1:3" s="85" customFormat="1" ht="18" customHeight="1" x14ac:dyDescent="0.2">
      <c r="A15" s="82" t="s">
        <v>176</v>
      </c>
      <c r="B15" s="84">
        <v>65478</v>
      </c>
      <c r="C15" s="114">
        <v>59337</v>
      </c>
    </row>
    <row r="16" spans="1:3" s="85" customFormat="1" ht="18" customHeight="1" x14ac:dyDescent="0.2">
      <c r="A16" s="82" t="s">
        <v>18</v>
      </c>
      <c r="B16" s="84">
        <v>67772</v>
      </c>
      <c r="C16" s="114">
        <v>62811</v>
      </c>
    </row>
    <row r="17" spans="1:3" s="85" customFormat="1" ht="18" customHeight="1" x14ac:dyDescent="0.2">
      <c r="A17" s="82" t="s">
        <v>19</v>
      </c>
      <c r="B17" s="84">
        <v>71965</v>
      </c>
      <c r="C17" s="114">
        <v>68312</v>
      </c>
    </row>
    <row r="18" spans="1:3" s="85" customFormat="1" ht="18" customHeight="1" x14ac:dyDescent="0.2">
      <c r="A18" s="82" t="s">
        <v>20</v>
      </c>
      <c r="B18" s="84">
        <v>83355</v>
      </c>
      <c r="C18" s="114">
        <v>77273</v>
      </c>
    </row>
    <row r="19" spans="1:3" s="85" customFormat="1" ht="18" customHeight="1" thickBot="1" x14ac:dyDescent="0.25">
      <c r="A19" s="86" t="s">
        <v>196</v>
      </c>
      <c r="B19" s="87">
        <v>74952</v>
      </c>
      <c r="C19" s="115">
        <v>67367</v>
      </c>
    </row>
    <row r="20" spans="1:3" s="85" customFormat="1" ht="18" customHeight="1" thickTop="1" x14ac:dyDescent="0.2">
      <c r="A20" s="89" t="s">
        <v>21</v>
      </c>
      <c r="B20" s="90">
        <v>72893</v>
      </c>
      <c r="C20" s="116">
        <v>71672</v>
      </c>
    </row>
    <row r="21" spans="1:3" s="85" customFormat="1" ht="18" customHeight="1" x14ac:dyDescent="0.2">
      <c r="A21" s="91" t="s">
        <v>22</v>
      </c>
      <c r="B21" s="92">
        <v>82754</v>
      </c>
      <c r="C21" s="117">
        <v>83209</v>
      </c>
    </row>
    <row r="22" spans="1:3" s="85" customFormat="1" ht="18" customHeight="1" x14ac:dyDescent="0.2">
      <c r="A22" s="91" t="s">
        <v>23</v>
      </c>
      <c r="B22" s="92">
        <v>97550</v>
      </c>
      <c r="C22" s="117">
        <v>96151</v>
      </c>
    </row>
    <row r="23" spans="1:3" s="85" customFormat="1" ht="18" customHeight="1" x14ac:dyDescent="0.2">
      <c r="A23" s="91" t="s">
        <v>70</v>
      </c>
      <c r="B23" s="92"/>
      <c r="C23" s="117">
        <v>113872</v>
      </c>
    </row>
    <row r="24" spans="1:3" s="85" customFormat="1" ht="18" customHeight="1" thickBot="1" x14ac:dyDescent="0.25">
      <c r="A24" s="118" t="s">
        <v>197</v>
      </c>
      <c r="B24" s="119">
        <v>82683</v>
      </c>
      <c r="C24" s="120">
        <v>77805</v>
      </c>
    </row>
    <row r="25" spans="1:3" s="85" customFormat="1" ht="18" customHeight="1" thickTop="1" x14ac:dyDescent="0.2">
      <c r="A25" s="95" t="s">
        <v>177</v>
      </c>
      <c r="B25" s="96">
        <v>122619</v>
      </c>
      <c r="C25" s="121">
        <v>122130</v>
      </c>
    </row>
    <row r="26" spans="1:3" s="85" customFormat="1" ht="18" customHeight="1" x14ac:dyDescent="0.2">
      <c r="A26" s="82" t="s">
        <v>178</v>
      </c>
      <c r="B26" s="84">
        <v>144720</v>
      </c>
      <c r="C26" s="114">
        <v>149828</v>
      </c>
    </row>
    <row r="27" spans="1:3" s="85" customFormat="1" ht="18" customHeight="1" x14ac:dyDescent="0.2">
      <c r="A27" s="86" t="s">
        <v>198</v>
      </c>
      <c r="B27" s="87">
        <v>129189</v>
      </c>
      <c r="C27" s="115">
        <v>131148</v>
      </c>
    </row>
  </sheetData>
  <mergeCells count="1">
    <mergeCell ref="A2:C2"/>
  </mergeCells>
  <pageMargins left="0.43307086614173229" right="0.39370078740157483" top="0.78740157480314965" bottom="0.78740157480314965" header="0.31496062992125984" footer="0.31496062992125984"/>
  <pageSetup paperSize="9" orientation="landscape" r:id="rId1"/>
  <headerFooter>
    <oddHeader>&amp;RAnlage 2 - PKS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6">
    <tabColor theme="6" tint="-0.499984740745262"/>
    <pageSetUpPr fitToPage="1"/>
  </sheetPr>
  <dimension ref="A1:C38"/>
  <sheetViews>
    <sheetView showGridLines="0" zoomScaleNormal="100" workbookViewId="0">
      <pane ySplit="3" topLeftCell="A7" activePane="bottomLeft" state="frozen"/>
      <selection activeCell="A2" sqref="A2:XFD3"/>
      <selection pane="bottomLeft" activeCell="B1" sqref="B1:C1048576"/>
    </sheetView>
  </sheetViews>
  <sheetFormatPr baseColWidth="10" defaultRowHeight="12.75" x14ac:dyDescent="0.2"/>
  <cols>
    <col min="1" max="3" width="25.6640625" style="3" customWidth="1"/>
    <col min="4" max="16384" width="11.5546875" style="3"/>
  </cols>
  <sheetData>
    <row r="1" spans="1:3" ht="15" customHeight="1" x14ac:dyDescent="0.2"/>
    <row r="2" spans="1:3" s="85" customFormat="1" ht="18" customHeight="1" x14ac:dyDescent="0.2">
      <c r="A2" s="299" t="s">
        <v>49</v>
      </c>
      <c r="B2" s="299"/>
      <c r="C2" s="299"/>
    </row>
    <row r="3" spans="1:3" s="85" customFormat="1" ht="18" customHeight="1" x14ac:dyDescent="0.2">
      <c r="A3" s="55" t="s">
        <v>43</v>
      </c>
      <c r="B3" s="56" t="s">
        <v>6</v>
      </c>
      <c r="C3" s="57" t="s">
        <v>75</v>
      </c>
    </row>
    <row r="4" spans="1:3" s="85" customFormat="1" ht="18" customHeight="1" x14ac:dyDescent="0.2">
      <c r="A4" s="82" t="s">
        <v>167</v>
      </c>
      <c r="B4" s="84">
        <v>10475</v>
      </c>
      <c r="C4" s="114">
        <v>10275</v>
      </c>
    </row>
    <row r="5" spans="1:3" s="85" customFormat="1" ht="18" customHeight="1" x14ac:dyDescent="0.2">
      <c r="A5" s="82" t="s">
        <v>168</v>
      </c>
      <c r="B5" s="84">
        <v>10623</v>
      </c>
      <c r="C5" s="114">
        <v>10317</v>
      </c>
    </row>
    <row r="6" spans="1:3" s="85" customFormat="1" ht="18" customHeight="1" x14ac:dyDescent="0.2">
      <c r="A6" s="82" t="s">
        <v>169</v>
      </c>
      <c r="B6" s="84">
        <v>11118</v>
      </c>
      <c r="C6" s="114">
        <v>10606</v>
      </c>
    </row>
    <row r="7" spans="1:3" s="85" customFormat="1" ht="18" customHeight="1" thickBot="1" x14ac:dyDescent="0.25">
      <c r="A7" s="86" t="s">
        <v>183</v>
      </c>
      <c r="B7" s="87">
        <v>10687</v>
      </c>
      <c r="C7" s="115">
        <v>10401</v>
      </c>
    </row>
    <row r="8" spans="1:3" s="85" customFormat="1" ht="18" customHeight="1" thickTop="1" thickBot="1" x14ac:dyDescent="0.25">
      <c r="A8" s="89" t="s">
        <v>170</v>
      </c>
      <c r="B8" s="90">
        <v>11942</v>
      </c>
      <c r="C8" s="116">
        <v>11499</v>
      </c>
    </row>
    <row r="9" spans="1:3" s="85" customFormat="1" ht="18" customHeight="1" thickTop="1" thickBot="1" x14ac:dyDescent="0.25">
      <c r="A9" s="89" t="s">
        <v>171</v>
      </c>
      <c r="B9" s="92">
        <v>11984</v>
      </c>
      <c r="C9" s="117">
        <v>11800</v>
      </c>
    </row>
    <row r="10" spans="1:3" s="85" customFormat="1" ht="18" customHeight="1" thickTop="1" thickBot="1" x14ac:dyDescent="0.25">
      <c r="A10" s="89" t="s">
        <v>172</v>
      </c>
      <c r="B10" s="92">
        <v>12557</v>
      </c>
      <c r="C10" s="117">
        <v>13087</v>
      </c>
    </row>
    <row r="11" spans="1:3" s="85" customFormat="1" ht="18" customHeight="1" thickTop="1" x14ac:dyDescent="0.2">
      <c r="A11" s="89" t="s">
        <v>173</v>
      </c>
      <c r="B11" s="92">
        <v>13486</v>
      </c>
      <c r="C11" s="117">
        <v>13577</v>
      </c>
    </row>
    <row r="12" spans="1:3" s="85" customFormat="1" ht="18" customHeight="1" x14ac:dyDescent="0.2">
      <c r="A12" s="91" t="s">
        <v>174</v>
      </c>
      <c r="B12" s="92">
        <v>14700</v>
      </c>
      <c r="C12" s="117">
        <v>13987</v>
      </c>
    </row>
    <row r="13" spans="1:3" s="85" customFormat="1" ht="18" customHeight="1" thickBot="1" x14ac:dyDescent="0.25">
      <c r="A13" s="118" t="s">
        <v>184</v>
      </c>
      <c r="B13" s="119">
        <v>13297</v>
      </c>
      <c r="C13" s="120">
        <v>12664</v>
      </c>
    </row>
    <row r="14" spans="1:3" s="85" customFormat="1" ht="18" customHeight="1" thickTop="1" x14ac:dyDescent="0.2">
      <c r="A14" s="82" t="s">
        <v>175</v>
      </c>
      <c r="B14" s="96">
        <v>15419</v>
      </c>
      <c r="C14" s="121">
        <v>15241</v>
      </c>
    </row>
    <row r="15" spans="1:3" s="85" customFormat="1" ht="18" customHeight="1" x14ac:dyDescent="0.2">
      <c r="A15" s="82" t="s">
        <v>176</v>
      </c>
      <c r="B15" s="83">
        <v>16082</v>
      </c>
      <c r="C15" s="97">
        <v>14970</v>
      </c>
    </row>
    <row r="16" spans="1:3" s="85" customFormat="1" ht="18" customHeight="1" x14ac:dyDescent="0.2">
      <c r="A16" s="82" t="s">
        <v>18</v>
      </c>
      <c r="B16" s="84">
        <v>16257</v>
      </c>
      <c r="C16" s="114">
        <v>15755</v>
      </c>
    </row>
    <row r="17" spans="1:3" s="85" customFormat="1" ht="18" customHeight="1" x14ac:dyDescent="0.2">
      <c r="A17" s="82" t="s">
        <v>19</v>
      </c>
      <c r="B17" s="84">
        <v>17109</v>
      </c>
      <c r="C17" s="114">
        <v>16996</v>
      </c>
    </row>
    <row r="18" spans="1:3" s="85" customFormat="1" ht="18" customHeight="1" x14ac:dyDescent="0.2">
      <c r="A18" s="82" t="s">
        <v>20</v>
      </c>
      <c r="B18" s="84">
        <v>19590</v>
      </c>
      <c r="C18" s="114">
        <v>18763</v>
      </c>
    </row>
    <row r="19" spans="1:3" s="85" customFormat="1" ht="18" customHeight="1" thickBot="1" x14ac:dyDescent="0.25">
      <c r="A19" s="86" t="s">
        <v>185</v>
      </c>
      <c r="B19" s="87">
        <v>17823</v>
      </c>
      <c r="C19" s="115">
        <v>16738</v>
      </c>
    </row>
    <row r="20" spans="1:3" s="85" customFormat="1" ht="18" customHeight="1" thickTop="1" x14ac:dyDescent="0.2">
      <c r="A20" s="89" t="s">
        <v>21</v>
      </c>
      <c r="B20" s="90">
        <v>17196</v>
      </c>
      <c r="C20" s="116">
        <v>17590</v>
      </c>
    </row>
    <row r="21" spans="1:3" s="85" customFormat="1" ht="18" customHeight="1" x14ac:dyDescent="0.2">
      <c r="A21" s="91" t="s">
        <v>22</v>
      </c>
      <c r="B21" s="92">
        <v>18602</v>
      </c>
      <c r="C21" s="117">
        <v>19757</v>
      </c>
    </row>
    <row r="22" spans="1:3" s="85" customFormat="1" ht="18" customHeight="1" x14ac:dyDescent="0.2">
      <c r="A22" s="91" t="s">
        <v>23</v>
      </c>
      <c r="B22" s="92">
        <v>20515</v>
      </c>
      <c r="C22" s="117">
        <v>21079</v>
      </c>
    </row>
    <row r="23" spans="1:3" s="85" customFormat="1" ht="18" customHeight="1" x14ac:dyDescent="0.2">
      <c r="A23" s="91" t="s">
        <v>70</v>
      </c>
      <c r="B23" s="92"/>
      <c r="C23" s="117">
        <v>22157</v>
      </c>
    </row>
    <row r="24" spans="1:3" s="85" customFormat="1" ht="18" customHeight="1" thickBot="1" x14ac:dyDescent="0.25">
      <c r="A24" s="118" t="s">
        <v>186</v>
      </c>
      <c r="B24" s="119">
        <v>18548</v>
      </c>
      <c r="C24" s="120">
        <v>18666</v>
      </c>
    </row>
    <row r="25" spans="1:3" s="85" customFormat="1" ht="18" customHeight="1" thickTop="1" x14ac:dyDescent="0.2">
      <c r="A25" s="95" t="s">
        <v>177</v>
      </c>
      <c r="B25" s="96">
        <v>21110</v>
      </c>
      <c r="C25" s="121">
        <v>21867</v>
      </c>
    </row>
    <row r="26" spans="1:3" s="85" customFormat="1" ht="18" customHeight="1" x14ac:dyDescent="0.2">
      <c r="A26" s="82" t="s">
        <v>178</v>
      </c>
      <c r="B26" s="84">
        <v>20620</v>
      </c>
      <c r="C26" s="114">
        <v>24404</v>
      </c>
    </row>
    <row r="27" spans="1:3" s="88" customFormat="1" ht="18" customHeight="1" x14ac:dyDescent="0.2">
      <c r="A27" s="86" t="s">
        <v>187</v>
      </c>
      <c r="B27" s="122">
        <v>20964</v>
      </c>
      <c r="C27" s="123">
        <v>22693</v>
      </c>
    </row>
    <row r="28" spans="1:3" ht="13.5" customHeight="1" x14ac:dyDescent="0.2"/>
    <row r="29" spans="1:3" ht="13.5" customHeight="1" x14ac:dyDescent="0.2"/>
    <row r="30" spans="1:3" ht="13.5" customHeight="1" x14ac:dyDescent="0.2"/>
    <row r="31" spans="1:3" ht="13.5" customHeight="1" x14ac:dyDescent="0.2"/>
    <row r="32" spans="1:3" ht="13.5" customHeight="1" x14ac:dyDescent="0.2"/>
    <row r="33" ht="13.5" customHeight="1" x14ac:dyDescent="0.2"/>
    <row r="34" ht="13.5" customHeight="1" x14ac:dyDescent="0.2"/>
    <row r="35" ht="13.5" customHeight="1" x14ac:dyDescent="0.2"/>
    <row r="36" ht="13.5" customHeight="1" x14ac:dyDescent="0.2"/>
    <row r="37" ht="13.5" customHeight="1" x14ac:dyDescent="0.2"/>
    <row r="38" ht="13.5" customHeight="1" x14ac:dyDescent="0.2"/>
  </sheetData>
  <mergeCells count="1">
    <mergeCell ref="A2:C2"/>
  </mergeCells>
  <pageMargins left="0.43307086614173229" right="0.39370078740157483" top="0.78740157480314965" bottom="0.78740157480314965" header="0.31496062992125984" footer="0.31496062992125984"/>
  <pageSetup paperSize="9" orientation="landscape" r:id="rId1"/>
  <headerFooter>
    <oddHeader>&amp;RAnlage 2 - PKS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7">
    <tabColor theme="6" tint="-0.499984740745262"/>
    <pageSetUpPr fitToPage="1"/>
  </sheetPr>
  <dimension ref="A1:C20"/>
  <sheetViews>
    <sheetView showGridLines="0" zoomScaleNormal="100" workbookViewId="0">
      <pane ySplit="3" topLeftCell="A4" activePane="bottomLeft" state="frozen"/>
      <selection activeCell="A2" sqref="A2:XFD3"/>
      <selection pane="bottomLeft" activeCell="C8" sqref="C8"/>
    </sheetView>
  </sheetViews>
  <sheetFormatPr baseColWidth="10" defaultRowHeight="15.75" x14ac:dyDescent="0.25"/>
  <cols>
    <col min="1" max="1" width="70.77734375" style="1" customWidth="1"/>
    <col min="2" max="2" width="9" style="1" customWidth="1"/>
    <col min="3" max="3" width="10.33203125" style="1" bestFit="1" customWidth="1"/>
    <col min="4" max="16384" width="11.5546875" style="1"/>
  </cols>
  <sheetData>
    <row r="1" spans="1:3" s="3" customFormat="1" ht="15" customHeight="1" thickBot="1" x14ac:dyDescent="0.25"/>
    <row r="2" spans="1:3" s="85" customFormat="1" ht="18" customHeight="1" x14ac:dyDescent="0.2">
      <c r="A2" s="300" t="s">
        <v>89</v>
      </c>
      <c r="B2" s="301"/>
      <c r="C2" s="302"/>
    </row>
    <row r="3" spans="1:3" s="85" customFormat="1" ht="18" customHeight="1" x14ac:dyDescent="0.2">
      <c r="A3" s="67" t="s">
        <v>50</v>
      </c>
      <c r="B3" s="69" t="s">
        <v>13</v>
      </c>
      <c r="C3" s="68" t="s">
        <v>93</v>
      </c>
    </row>
    <row r="4" spans="1:3" s="85" customFormat="1" ht="18" customHeight="1" thickBot="1" x14ac:dyDescent="0.25">
      <c r="A4" s="103"/>
      <c r="B4" s="103"/>
      <c r="C4" s="220">
        <f>SUM(C5:C7)</f>
        <v>750</v>
      </c>
    </row>
    <row r="5" spans="1:3" s="107" customFormat="1" ht="18" customHeight="1" x14ac:dyDescent="0.2">
      <c r="A5" s="104" t="s">
        <v>17</v>
      </c>
      <c r="B5" s="105" t="s">
        <v>25</v>
      </c>
      <c r="C5" s="106">
        <v>150</v>
      </c>
    </row>
    <row r="6" spans="1:3" s="107" customFormat="1" ht="18" customHeight="1" x14ac:dyDescent="0.2">
      <c r="A6" s="108" t="s">
        <v>179</v>
      </c>
      <c r="B6" s="109" t="s">
        <v>24</v>
      </c>
      <c r="C6" s="110">
        <v>250</v>
      </c>
    </row>
    <row r="7" spans="1:3" s="107" customFormat="1" ht="18" customHeight="1" x14ac:dyDescent="0.2">
      <c r="A7" s="104" t="s">
        <v>12</v>
      </c>
      <c r="B7" s="105" t="s">
        <v>88</v>
      </c>
      <c r="C7" s="106">
        <v>350</v>
      </c>
    </row>
    <row r="8" spans="1:3" s="107" customFormat="1" ht="18" customHeight="1" thickBot="1" x14ac:dyDescent="0.25">
      <c r="A8" s="111" t="s">
        <v>42</v>
      </c>
      <c r="B8" s="112" t="s">
        <v>87</v>
      </c>
      <c r="C8" s="113">
        <v>0</v>
      </c>
    </row>
    <row r="9" spans="1:3" ht="13.5" customHeight="1" x14ac:dyDescent="0.25"/>
    <row r="10" spans="1:3" ht="13.5" customHeight="1" x14ac:dyDescent="0.25"/>
    <row r="11" spans="1:3" ht="13.5" customHeight="1" x14ac:dyDescent="0.25"/>
    <row r="20" spans="1:1" x14ac:dyDescent="0.25">
      <c r="A20" s="3"/>
    </row>
  </sheetData>
  <mergeCells count="1">
    <mergeCell ref="A2:C2"/>
  </mergeCells>
  <pageMargins left="0.43307086614173229" right="0.39370078740157483" top="0.78740157480314965" bottom="0.78740157480314965" header="0.31496062992125984" footer="0.31496062992125984"/>
  <pageSetup paperSize="9" orientation="landscape" r:id="rId1"/>
  <headerFooter>
    <oddHeader>&amp;RAnlage 2 - PKS</oddHeader>
  </headerFooter>
  <ignoredErrors>
    <ignoredError sqref="C4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8">
    <tabColor theme="5" tint="-0.499984740745262"/>
    <pageSetUpPr fitToPage="1"/>
  </sheetPr>
  <dimension ref="A1:G57"/>
  <sheetViews>
    <sheetView showGridLines="0" zoomScaleNormal="100" workbookViewId="0">
      <pane ySplit="3" topLeftCell="A4" activePane="bottomLeft" state="frozen"/>
      <selection activeCell="E23" sqref="E23"/>
      <selection pane="bottomLeft" activeCell="F36" sqref="F5:F36"/>
    </sheetView>
  </sheetViews>
  <sheetFormatPr baseColWidth="10" defaultRowHeight="15" x14ac:dyDescent="0.2"/>
  <cols>
    <col min="1" max="1" width="2" style="2" customWidth="1"/>
    <col min="2" max="2" width="2.5546875" style="2" customWidth="1"/>
    <col min="3" max="3" width="91.44140625" style="2" customWidth="1"/>
    <col min="4" max="4" width="12" style="10" customWidth="1"/>
    <col min="5" max="6" width="12" style="13" customWidth="1"/>
    <col min="8" max="16384" width="11.5546875" style="2"/>
  </cols>
  <sheetData>
    <row r="1" spans="1:6" ht="15" customHeight="1" x14ac:dyDescent="0.2">
      <c r="E1" s="12"/>
      <c r="F1" s="12"/>
    </row>
    <row r="2" spans="1:6" ht="15" customHeight="1" x14ac:dyDescent="0.25">
      <c r="A2" s="306" t="s">
        <v>181</v>
      </c>
      <c r="B2" s="306"/>
      <c r="C2" s="306"/>
      <c r="D2" s="307" t="s">
        <v>126</v>
      </c>
      <c r="E2" s="303" t="s">
        <v>62</v>
      </c>
      <c r="F2" s="303"/>
    </row>
    <row r="3" spans="1:6" ht="30" x14ac:dyDescent="0.2">
      <c r="A3" s="306"/>
      <c r="B3" s="306"/>
      <c r="C3" s="306"/>
      <c r="D3" s="307"/>
      <c r="E3" s="43" t="s">
        <v>135</v>
      </c>
      <c r="F3" s="44" t="s">
        <v>136</v>
      </c>
    </row>
    <row r="4" spans="1:6" customFormat="1" ht="6" customHeight="1" x14ac:dyDescent="0.2">
      <c r="A4" s="35"/>
      <c r="B4" s="35"/>
      <c r="C4" s="35"/>
      <c r="D4" s="36"/>
      <c r="E4" s="37">
        <f>E33+E25+E5</f>
        <v>34250</v>
      </c>
      <c r="F4" s="37">
        <f>F33+F25+F5</f>
        <v>34250</v>
      </c>
    </row>
    <row r="5" spans="1:6" s="203" customFormat="1" ht="18" customHeight="1" x14ac:dyDescent="0.2">
      <c r="A5" s="200"/>
      <c r="B5" s="304" t="s">
        <v>90</v>
      </c>
      <c r="C5" s="305"/>
      <c r="D5" s="201"/>
      <c r="E5" s="202">
        <f>SUM(E6:E23)</f>
        <v>17350</v>
      </c>
      <c r="F5" s="202">
        <f>SUM(F6:F23)</f>
        <v>17350</v>
      </c>
    </row>
    <row r="6" spans="1:6" s="187" customFormat="1" ht="18" customHeight="1" x14ac:dyDescent="0.2">
      <c r="A6" s="181"/>
      <c r="B6" s="182"/>
      <c r="C6" s="183" t="s">
        <v>81</v>
      </c>
      <c r="D6" s="184" t="s">
        <v>97</v>
      </c>
      <c r="E6" s="185">
        <v>3900</v>
      </c>
      <c r="F6" s="186">
        <v>3900</v>
      </c>
    </row>
    <row r="7" spans="1:6" s="187" customFormat="1" ht="18" customHeight="1" x14ac:dyDescent="0.2">
      <c r="A7" s="181"/>
      <c r="B7" s="182"/>
      <c r="C7" s="188" t="s">
        <v>26</v>
      </c>
      <c r="D7" s="189" t="s">
        <v>98</v>
      </c>
      <c r="E7" s="190">
        <v>800</v>
      </c>
      <c r="F7" s="186">
        <v>800</v>
      </c>
    </row>
    <row r="8" spans="1:6" s="187" customFormat="1" ht="18" customHeight="1" x14ac:dyDescent="0.2">
      <c r="A8" s="181"/>
      <c r="B8" s="182"/>
      <c r="C8" s="183" t="s">
        <v>15</v>
      </c>
      <c r="D8" s="191" t="s">
        <v>99</v>
      </c>
      <c r="E8" s="192">
        <v>1200</v>
      </c>
      <c r="F8" s="186">
        <v>1200</v>
      </c>
    </row>
    <row r="9" spans="1:6" s="187" customFormat="1" ht="18" customHeight="1" x14ac:dyDescent="0.2">
      <c r="A9" s="181"/>
      <c r="B9" s="182"/>
      <c r="C9" s="193" t="s">
        <v>16</v>
      </c>
      <c r="D9" s="189" t="s">
        <v>100</v>
      </c>
      <c r="E9" s="190">
        <v>450</v>
      </c>
      <c r="F9" s="186">
        <v>450</v>
      </c>
    </row>
    <row r="10" spans="1:6" s="187" customFormat="1" ht="18" customHeight="1" x14ac:dyDescent="0.2">
      <c r="A10" s="181"/>
      <c r="B10" s="182"/>
      <c r="C10" s="194" t="s">
        <v>27</v>
      </c>
      <c r="D10" s="191" t="s">
        <v>101</v>
      </c>
      <c r="E10" s="192">
        <v>150</v>
      </c>
      <c r="F10" s="186">
        <v>150</v>
      </c>
    </row>
    <row r="11" spans="1:6" s="187" customFormat="1" ht="18" customHeight="1" x14ac:dyDescent="0.2">
      <c r="A11" s="181"/>
      <c r="B11" s="182"/>
      <c r="C11" s="193" t="s">
        <v>32</v>
      </c>
      <c r="D11" s="189" t="s">
        <v>102</v>
      </c>
      <c r="E11" s="190">
        <v>250</v>
      </c>
      <c r="F11" s="186">
        <v>250</v>
      </c>
    </row>
    <row r="12" spans="1:6" s="187" customFormat="1" ht="18" customHeight="1" x14ac:dyDescent="0.2">
      <c r="A12" s="181"/>
      <c r="B12" s="182"/>
      <c r="C12" s="194" t="s">
        <v>96</v>
      </c>
      <c r="D12" s="184" t="s">
        <v>131</v>
      </c>
      <c r="E12" s="195">
        <v>850</v>
      </c>
      <c r="F12" s="186">
        <v>850</v>
      </c>
    </row>
    <row r="13" spans="1:6" s="187" customFormat="1" ht="18" customHeight="1" x14ac:dyDescent="0.2">
      <c r="A13" s="181"/>
      <c r="B13" s="182"/>
      <c r="C13" s="193" t="s">
        <v>115</v>
      </c>
      <c r="D13" s="189" t="s">
        <v>103</v>
      </c>
      <c r="E13" s="190">
        <v>50</v>
      </c>
      <c r="F13" s="186">
        <v>50</v>
      </c>
    </row>
    <row r="14" spans="1:6" s="187" customFormat="1" ht="18" customHeight="1" x14ac:dyDescent="0.2">
      <c r="A14" s="181"/>
      <c r="B14" s="182"/>
      <c r="C14" s="194" t="s">
        <v>33</v>
      </c>
      <c r="D14" s="191" t="s">
        <v>104</v>
      </c>
      <c r="E14" s="192">
        <v>0</v>
      </c>
      <c r="F14" s="186">
        <v>0</v>
      </c>
    </row>
    <row r="15" spans="1:6" s="187" customFormat="1" ht="18" customHeight="1" x14ac:dyDescent="0.2">
      <c r="A15" s="181"/>
      <c r="B15" s="182"/>
      <c r="C15" s="193" t="s">
        <v>28</v>
      </c>
      <c r="D15" s="189" t="s">
        <v>105</v>
      </c>
      <c r="E15" s="190">
        <v>7300</v>
      </c>
      <c r="F15" s="186">
        <v>7300</v>
      </c>
    </row>
    <row r="16" spans="1:6" s="187" customFormat="1" ht="18" customHeight="1" x14ac:dyDescent="0.2">
      <c r="A16" s="181"/>
      <c r="B16" s="182"/>
      <c r="C16" s="194" t="s">
        <v>29</v>
      </c>
      <c r="D16" s="191" t="s">
        <v>106</v>
      </c>
      <c r="E16" s="192">
        <v>150</v>
      </c>
      <c r="F16" s="186">
        <v>150</v>
      </c>
    </row>
    <row r="17" spans="1:6" s="187" customFormat="1" ht="18" customHeight="1" x14ac:dyDescent="0.2">
      <c r="A17" s="181"/>
      <c r="B17" s="182"/>
      <c r="C17" s="193" t="s">
        <v>30</v>
      </c>
      <c r="D17" s="189" t="s">
        <v>107</v>
      </c>
      <c r="E17" s="190">
        <v>500</v>
      </c>
      <c r="F17" s="186">
        <v>500</v>
      </c>
    </row>
    <row r="18" spans="1:6" s="187" customFormat="1" ht="18" customHeight="1" x14ac:dyDescent="0.2">
      <c r="A18" s="181"/>
      <c r="B18" s="182"/>
      <c r="C18" s="194" t="s">
        <v>14</v>
      </c>
      <c r="D18" s="191" t="s">
        <v>108</v>
      </c>
      <c r="E18" s="192">
        <v>150</v>
      </c>
      <c r="F18" s="186">
        <v>150</v>
      </c>
    </row>
    <row r="19" spans="1:6" s="187" customFormat="1" ht="18" customHeight="1" x14ac:dyDescent="0.2">
      <c r="A19" s="181"/>
      <c r="B19" s="182"/>
      <c r="C19" s="193" t="s">
        <v>34</v>
      </c>
      <c r="D19" s="189" t="s">
        <v>109</v>
      </c>
      <c r="E19" s="190">
        <v>150</v>
      </c>
      <c r="F19" s="186">
        <v>150</v>
      </c>
    </row>
    <row r="20" spans="1:6" s="187" customFormat="1" ht="18" customHeight="1" x14ac:dyDescent="0.2">
      <c r="A20" s="181"/>
      <c r="B20" s="182"/>
      <c r="C20" s="194" t="s">
        <v>36</v>
      </c>
      <c r="D20" s="191" t="s">
        <v>110</v>
      </c>
      <c r="E20" s="192">
        <v>450</v>
      </c>
      <c r="F20" s="186">
        <v>450</v>
      </c>
    </row>
    <row r="21" spans="1:6" s="187" customFormat="1" ht="18" customHeight="1" x14ac:dyDescent="0.2">
      <c r="A21" s="181"/>
      <c r="B21" s="182"/>
      <c r="C21" s="193" t="s">
        <v>35</v>
      </c>
      <c r="D21" s="189" t="s">
        <v>111</v>
      </c>
      <c r="E21" s="190">
        <v>200</v>
      </c>
      <c r="F21" s="186">
        <v>200</v>
      </c>
    </row>
    <row r="22" spans="1:6" s="187" customFormat="1" ht="18" customHeight="1" x14ac:dyDescent="0.2">
      <c r="A22" s="181"/>
      <c r="B22" s="182"/>
      <c r="C22" s="194" t="s">
        <v>31</v>
      </c>
      <c r="D22" s="191" t="s">
        <v>112</v>
      </c>
      <c r="E22" s="192">
        <v>800</v>
      </c>
      <c r="F22" s="186">
        <v>800</v>
      </c>
    </row>
    <row r="23" spans="1:6" s="187" customFormat="1" ht="18" customHeight="1" x14ac:dyDescent="0.2">
      <c r="A23" s="181"/>
      <c r="B23" s="182"/>
      <c r="C23" s="193" t="s">
        <v>114</v>
      </c>
      <c r="D23" s="189" t="s">
        <v>113</v>
      </c>
      <c r="E23" s="190"/>
      <c r="F23" s="186"/>
    </row>
    <row r="24" spans="1:6" s="187" customFormat="1" ht="18" customHeight="1" x14ac:dyDescent="0.2">
      <c r="A24" s="181"/>
      <c r="B24" s="182"/>
      <c r="C24" s="196"/>
      <c r="D24" s="197"/>
      <c r="E24" s="198"/>
      <c r="F24" s="199"/>
    </row>
    <row r="25" spans="1:6" s="203" customFormat="1" ht="18" customHeight="1" x14ac:dyDescent="0.2">
      <c r="A25" s="200"/>
      <c r="B25" s="304" t="s">
        <v>91</v>
      </c>
      <c r="C25" s="305"/>
      <c r="D25" s="201"/>
      <c r="E25" s="202">
        <f>SUM(E26:E31)</f>
        <v>6050</v>
      </c>
      <c r="F25" s="202">
        <f>SUM(F26:F31)</f>
        <v>6050</v>
      </c>
    </row>
    <row r="26" spans="1:6" s="187" customFormat="1" ht="18" customHeight="1" x14ac:dyDescent="0.2">
      <c r="A26" s="181"/>
      <c r="B26" s="182"/>
      <c r="C26" s="194" t="s">
        <v>37</v>
      </c>
      <c r="D26" s="184" t="s">
        <v>116</v>
      </c>
      <c r="E26" s="204">
        <v>500</v>
      </c>
      <c r="F26" s="205">
        <v>500</v>
      </c>
    </row>
    <row r="27" spans="1:6" s="187" customFormat="1" ht="18" customHeight="1" x14ac:dyDescent="0.2">
      <c r="A27" s="181"/>
      <c r="B27" s="182"/>
      <c r="C27" s="193" t="s">
        <v>38</v>
      </c>
      <c r="D27" s="189" t="s">
        <v>117</v>
      </c>
      <c r="E27" s="206">
        <v>800</v>
      </c>
      <c r="F27" s="205">
        <v>800</v>
      </c>
    </row>
    <row r="28" spans="1:6" s="187" customFormat="1" ht="18" customHeight="1" x14ac:dyDescent="0.2">
      <c r="A28" s="181"/>
      <c r="B28" s="182"/>
      <c r="C28" s="194" t="s">
        <v>39</v>
      </c>
      <c r="D28" s="191" t="s">
        <v>118</v>
      </c>
      <c r="E28" s="207">
        <v>-150</v>
      </c>
      <c r="F28" s="208">
        <v>-150</v>
      </c>
    </row>
    <row r="29" spans="1:6" s="187" customFormat="1" ht="18" customHeight="1" x14ac:dyDescent="0.2">
      <c r="A29" s="181"/>
      <c r="B29" s="182"/>
      <c r="C29" s="193" t="s">
        <v>82</v>
      </c>
      <c r="D29" s="189" t="s">
        <v>119</v>
      </c>
      <c r="E29" s="190">
        <v>850</v>
      </c>
      <c r="F29" s="186">
        <v>850</v>
      </c>
    </row>
    <row r="30" spans="1:6" s="187" customFormat="1" ht="18" customHeight="1" x14ac:dyDescent="0.2">
      <c r="A30" s="181"/>
      <c r="B30" s="182"/>
      <c r="C30" s="194" t="s">
        <v>83</v>
      </c>
      <c r="D30" s="191" t="s">
        <v>120</v>
      </c>
      <c r="E30" s="209">
        <v>4050</v>
      </c>
      <c r="F30" s="205">
        <v>4050</v>
      </c>
    </row>
    <row r="31" spans="1:6" s="187" customFormat="1" ht="18" customHeight="1" x14ac:dyDescent="0.2">
      <c r="A31" s="181"/>
      <c r="B31" s="182"/>
      <c r="C31" s="193" t="s">
        <v>180</v>
      </c>
      <c r="D31" s="189" t="s">
        <v>121</v>
      </c>
      <c r="E31" s="190">
        <v>0</v>
      </c>
      <c r="F31" s="186">
        <v>0</v>
      </c>
    </row>
    <row r="32" spans="1:6" s="187" customFormat="1" ht="18" customHeight="1" x14ac:dyDescent="0.2">
      <c r="A32" s="181"/>
      <c r="B32" s="182"/>
      <c r="C32" s="196"/>
      <c r="D32" s="197"/>
      <c r="E32" s="198"/>
      <c r="F32" s="199"/>
    </row>
    <row r="33" spans="1:7" s="203" customFormat="1" ht="18" customHeight="1" x14ac:dyDescent="0.2">
      <c r="A33" s="200"/>
      <c r="B33" s="304" t="s">
        <v>125</v>
      </c>
      <c r="C33" s="305"/>
      <c r="D33" s="201"/>
      <c r="E33" s="202">
        <f>SUM(E34:E36)</f>
        <v>10850</v>
      </c>
      <c r="F33" s="202">
        <f>SUM(F34:F36)</f>
        <v>10850</v>
      </c>
    </row>
    <row r="34" spans="1:7" s="187" customFormat="1" ht="18" customHeight="1" x14ac:dyDescent="0.2">
      <c r="A34" s="181"/>
      <c r="B34" s="182"/>
      <c r="C34" s="194" t="s">
        <v>40</v>
      </c>
      <c r="D34" s="184" t="s">
        <v>122</v>
      </c>
      <c r="E34" s="204">
        <v>3800</v>
      </c>
      <c r="F34" s="205">
        <v>3800</v>
      </c>
    </row>
    <row r="35" spans="1:7" s="187" customFormat="1" ht="18" customHeight="1" x14ac:dyDescent="0.2">
      <c r="A35" s="181"/>
      <c r="B35" s="182"/>
      <c r="C35" s="193" t="s">
        <v>41</v>
      </c>
      <c r="D35" s="189" t="s">
        <v>123</v>
      </c>
      <c r="E35" s="206">
        <v>6700</v>
      </c>
      <c r="F35" s="205">
        <v>6700</v>
      </c>
    </row>
    <row r="36" spans="1:7" s="187" customFormat="1" ht="18" customHeight="1" x14ac:dyDescent="0.2">
      <c r="A36" s="181"/>
      <c r="B36" s="210"/>
      <c r="C36" s="211" t="s">
        <v>57</v>
      </c>
      <c r="D36" s="212" t="s">
        <v>124</v>
      </c>
      <c r="E36" s="213">
        <v>350</v>
      </c>
      <c r="F36" s="214">
        <v>350</v>
      </c>
    </row>
    <row r="37" spans="1:7" s="187" customFormat="1" x14ac:dyDescent="0.2">
      <c r="D37" s="215"/>
      <c r="E37" s="216"/>
      <c r="F37" s="216"/>
      <c r="G37" s="217"/>
    </row>
    <row r="38" spans="1:7" s="187" customFormat="1" x14ac:dyDescent="0.2">
      <c r="D38" s="218"/>
      <c r="E38" s="216"/>
      <c r="F38" s="216"/>
      <c r="G38" s="217"/>
    </row>
    <row r="39" spans="1:7" x14ac:dyDescent="0.2">
      <c r="D39" s="11"/>
    </row>
    <row r="40" spans="1:7" x14ac:dyDescent="0.2">
      <c r="D40" s="11"/>
    </row>
    <row r="41" spans="1:7" x14ac:dyDescent="0.2">
      <c r="D41" s="11"/>
    </row>
    <row r="42" spans="1:7" x14ac:dyDescent="0.2">
      <c r="D42" s="11"/>
    </row>
    <row r="43" spans="1:7" x14ac:dyDescent="0.2">
      <c r="D43" s="11"/>
    </row>
    <row r="44" spans="1:7" x14ac:dyDescent="0.2">
      <c r="D44" s="11"/>
    </row>
    <row r="45" spans="1:7" x14ac:dyDescent="0.2">
      <c r="D45" s="11"/>
    </row>
    <row r="46" spans="1:7" x14ac:dyDescent="0.2">
      <c r="D46" s="11"/>
    </row>
    <row r="47" spans="1:7" x14ac:dyDescent="0.2">
      <c r="D47" s="11"/>
    </row>
    <row r="48" spans="1:7" x14ac:dyDescent="0.2">
      <c r="D48" s="11"/>
    </row>
    <row r="49" spans="4:4" x14ac:dyDescent="0.2">
      <c r="D49" s="11"/>
    </row>
    <row r="50" spans="4:4" x14ac:dyDescent="0.2">
      <c r="D50" s="11"/>
    </row>
    <row r="51" spans="4:4" x14ac:dyDescent="0.2">
      <c r="D51" s="11"/>
    </row>
    <row r="52" spans="4:4" x14ac:dyDescent="0.2">
      <c r="D52" s="11"/>
    </row>
    <row r="53" spans="4:4" x14ac:dyDescent="0.2">
      <c r="D53" s="11"/>
    </row>
    <row r="54" spans="4:4" x14ac:dyDescent="0.2">
      <c r="D54" s="11"/>
    </row>
    <row r="55" spans="4:4" x14ac:dyDescent="0.2">
      <c r="D55" s="11"/>
    </row>
    <row r="56" spans="4:4" x14ac:dyDescent="0.2">
      <c r="D56" s="11"/>
    </row>
    <row r="57" spans="4:4" x14ac:dyDescent="0.2">
      <c r="D57" s="11"/>
    </row>
  </sheetData>
  <dataConsolidate/>
  <mergeCells count="6">
    <mergeCell ref="E2:F2"/>
    <mergeCell ref="B33:C33"/>
    <mergeCell ref="B5:C5"/>
    <mergeCell ref="B25:C25"/>
    <mergeCell ref="A2:C3"/>
    <mergeCell ref="D2:D3"/>
  </mergeCells>
  <conditionalFormatting sqref="C34:E36 C26:E31 C6:E23">
    <cfRule type="expression" dxfId="2" priority="5" stopIfTrue="1">
      <formula>$E6&lt;&gt;$F6</formula>
    </cfRule>
  </conditionalFormatting>
  <conditionalFormatting sqref="E5:E36">
    <cfRule type="cellIs" dxfId="1" priority="2" operator="notEqual">
      <formula>$F5</formula>
    </cfRule>
  </conditionalFormatting>
  <conditionalFormatting sqref="F3">
    <cfRule type="expression" dxfId="0" priority="1">
      <formula>$E$4&lt;&gt;$F$4</formula>
    </cfRule>
  </conditionalFormatting>
  <pageMargins left="0.43307086614173229" right="0.39370078740157483" top="0.78740157480314965" bottom="0.78740157480314965" header="0.31496062992125984" footer="0.31496062992125984"/>
  <pageSetup paperSize="9" scale="86" orientation="landscape" r:id="rId1"/>
  <headerFooter>
    <oddHeader>&amp;RAnlage 2 - PKS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f:fields xmlns:f="http://schemas.fabasoft.com/folio/2007/fields" autoupdate="false" catsources="">
  <f:record>
    <f:field ref="objname" text="20230831 Anlage 2 - PKS" edit="true"/>
  </f:record>
  <f:display text="Allgemein">
    <f:field ref="objname" text="Name"/>
  </f:display>
</f:field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91CEB7FEA0EDC4186A58AC74B3EAA35" ma:contentTypeVersion="7" ma:contentTypeDescription="Ein neues Dokument erstellen." ma:contentTypeScope="" ma:versionID="925ac9d9dcd893ca890d487dbe533e24">
  <xsd:schema xmlns:xsd="http://www.w3.org/2001/XMLSchema" xmlns:xs="http://www.w3.org/2001/XMLSchema" xmlns:p="http://schemas.microsoft.com/office/2006/metadata/properties" xmlns:ns1="http://schemas.microsoft.com/sharepoint/v3" xmlns:ns2="29e4ade0-7174-4da5-a4f5-34ca3e92024d" targetNamespace="http://schemas.microsoft.com/office/2006/metadata/properties" ma:root="true" ma:fieldsID="6481eff1447e663eb22a48297c1481f0" ns1:_="" ns2:_="">
    <xsd:import namespace="http://schemas.microsoft.com/sharepoint/v3"/>
    <xsd:import namespace="29e4ade0-7174-4da5-a4f5-34ca3e92024d"/>
    <xsd:element name="properties">
      <xsd:complexType>
        <xsd:sequence>
          <xsd:element name="documentManagement">
            <xsd:complexType>
              <xsd:all>
                <xsd:element ref="ns2:URL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9" nillable="true" ma:displayName="Bewertung (0 - 5)" ma:decimals="2" ma:description="Mittelwert aller Bewertungen, die abgegeben wurden." ma:internalName="AverageRating" ma:readOnly="true">
      <xsd:simpleType>
        <xsd:restriction base="dms:Number"/>
      </xsd:simpleType>
    </xsd:element>
    <xsd:element name="RatingCount" ma:index="10" nillable="true" ma:displayName="Anzahl Bewertungen" ma:decimals="0" ma:description="Anzahl abgegebener Bewertungen" ma:internalName="RatingCount" ma:readOnly="true">
      <xsd:simpleType>
        <xsd:restriction base="dms:Number"/>
      </xsd:simpleType>
    </xsd:element>
    <xsd:element name="RatedBy" ma:index="11" nillable="true" ma:displayName="Bewertet von" ma:description="Benutzer haben das Element bewertet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12" nillable="true" ma:displayName="Benutzerbewertungen" ma:description="Bewertungen für das Element" ma:hidden="true" ma:internalName="Ratings">
      <xsd:simpleType>
        <xsd:restriction base="dms:Note"/>
      </xsd:simpleType>
    </xsd:element>
    <xsd:element name="LikesCount" ma:index="13" nillable="true" ma:displayName="Anzahl 'Gefällt mir'" ma:internalName="LikesCount">
      <xsd:simpleType>
        <xsd:restriction base="dms:Unknown"/>
      </xsd:simpleType>
    </xsd:element>
    <xsd:element name="LikedBy" ma:index="14" nillable="true" ma:displayName="Gefällt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e4ade0-7174-4da5-a4f5-34ca3e92024d" elementFormDefault="qualified">
    <xsd:import namespace="http://schemas.microsoft.com/office/2006/documentManagement/types"/>
    <xsd:import namespace="http://schemas.microsoft.com/office/infopath/2007/PartnerControls"/>
    <xsd:element name="URL" ma:index="8" nillable="true" ma:displayName="URL" ma:internalName="URL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ikesCount xmlns="http://schemas.microsoft.com/sharepoint/v3" xsi:nil="true"/>
    <Ratings xmlns="http://schemas.microsoft.com/sharepoint/v3" xsi:nil="true"/>
    <LikedBy xmlns="http://schemas.microsoft.com/sharepoint/v3">
      <UserInfo>
        <DisplayName/>
        <AccountId xsi:nil="true"/>
        <AccountType/>
      </UserInfo>
    </LikedBy>
    <URL xmlns="29e4ade0-7174-4da5-a4f5-34ca3e92024d" xsi:nil="true"/>
    <RatedBy xmlns="http://schemas.microsoft.com/sharepoint/v3">
      <UserInfo>
        <DisplayName/>
        <AccountId xsi:nil="true"/>
        <AccountType/>
      </UserInfo>
    </RatedBy>
  </documentManagement>
</p:propertie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2.xml><?xml version="1.0" encoding="utf-8"?>
<ds:datastoreItem xmlns:ds="http://schemas.openxmlformats.org/officeDocument/2006/customXml" ds:itemID="{83D11E2F-1AD9-43A9-BF7B-AF9DAD7A7C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9e4ade0-7174-4da5-a4f5-34ca3e9202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88566F0-75EE-42FB-91B8-06F78844D71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C0DADFF-6A80-4CF7-88F2-8F9146D46DAE}">
  <ds:schemaRefs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29e4ade0-7174-4da5-a4f5-34ca3e92024d"/>
    <ds:schemaRef ds:uri="http://schemas.microsoft.com/sharepoint/v3"/>
    <ds:schemaRef ds:uri="http://schemas.microsoft.com/office/2006/metadata/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14</vt:i4>
      </vt:variant>
    </vt:vector>
  </HeadingPairs>
  <TitlesOfParts>
    <vt:vector size="24" baseType="lpstr">
      <vt:lpstr>Beamte</vt:lpstr>
      <vt:lpstr>1.1.1 Bezüge</vt:lpstr>
      <vt:lpstr>1.1.2 Versorgung</vt:lpstr>
      <vt:lpstr>1.1.3 Pers.nebenkosten</vt:lpstr>
      <vt:lpstr>Tarifbeschäftigte</vt:lpstr>
      <vt:lpstr>1.2.1 Entgelte</vt:lpstr>
      <vt:lpstr>1.2.2 Sozialvers.</vt:lpstr>
      <vt:lpstr>1.2.3 Pers.nebenkosten</vt:lpstr>
      <vt:lpstr>Sacheinzelkosten</vt:lpstr>
      <vt:lpstr>Datenblatt</vt:lpstr>
      <vt:lpstr>Abrechnungssystematik</vt:lpstr>
      <vt:lpstr>AN_Pers_NK_Bund</vt:lpstr>
      <vt:lpstr>Behörden</vt:lpstr>
      <vt:lpstr>Beamte!Besoldungsgruppe</vt:lpstr>
      <vt:lpstr>Besoldungsgruppe</vt:lpstr>
      <vt:lpstr>'1.1.1 Bezüge'!Druckbereich</vt:lpstr>
      <vt:lpstr>Tarifbeschäftigte!Druckbereich</vt:lpstr>
      <vt:lpstr>Tarifbeschäftigte!Entgeltgruppe</vt:lpstr>
      <vt:lpstr>Entgeltgruppe</vt:lpstr>
      <vt:lpstr>GKZ_BMF_ngB</vt:lpstr>
      <vt:lpstr>GKZ_BMF_ObB</vt:lpstr>
      <vt:lpstr>Monatsst_Beamte</vt:lpstr>
      <vt:lpstr>Monatsstd_Beamte</vt:lpstr>
      <vt:lpstr>Monatsstd_TB</vt:lpstr>
    </vt:vector>
  </TitlesOfParts>
  <Company>Bundespolizei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Gatzky, Mathias (P)</dc:creator>
  <cp:lastModifiedBy>Gatzky, Mathias (P)</cp:lastModifiedBy>
  <cp:lastPrinted>2017-08-21T13:58:12Z</cp:lastPrinted>
  <dcterms:created xsi:type="dcterms:W3CDTF">2014-02-19T12:24:45Z</dcterms:created>
  <dcterms:modified xsi:type="dcterms:W3CDTF">2025-07-09T13:37:09Z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FSC#BDBCFG@15.1700:Signatures">
    <vt:lpwstr>Mitgezeichnet - Pietsch, Florian - 31.08.2023_x000d_
Mitgezeichnet - Ahlgrim, Cordula - 01.09.2023_x000d_
Mitgezeichnet - Bollinger, Natalie - 11.09.2023_x000d_
Mitgezeichnet - Leyh, Georg - 18.09.2023_x000d_
Schlussgezeichnet - Leyh, Georg - 18.09.2023</vt:lpwstr>
  </property>
  <property fmtid="{D5CDD505-2E9C-101B-9397-08002B2CF9AE}" pid="4" name="FSC#BDBCFG@15.1700:WFAcceptDraft1">
    <vt:lpwstr/>
  </property>
  <property fmtid="{D5CDD505-2E9C-101B-9397-08002B2CF9AE}" pid="5" name="FSC#BDBCFG@15.1700:WFAcceptDraft2">
    <vt:lpwstr/>
  </property>
  <property fmtid="{D5CDD505-2E9C-101B-9397-08002B2CF9AE}" pid="6" name="FSC#BDBCFG@15.1700:WFAcceptDraft3">
    <vt:lpwstr/>
  </property>
  <property fmtid="{D5CDD505-2E9C-101B-9397-08002B2CF9AE}" pid="7" name="FSC#BDBCFG@15.1700:WFAcceptDraft4">
    <vt:lpwstr/>
  </property>
  <property fmtid="{D5CDD505-2E9C-101B-9397-08002B2CF9AE}" pid="8" name="FSC#BDBCFG@15.1700:WFAcceptDraft5">
    <vt:lpwstr/>
  </property>
  <property fmtid="{D5CDD505-2E9C-101B-9397-08002B2CF9AE}" pid="9" name="FSC#BDBCFG@15.1700:WFAcceptDraft6">
    <vt:lpwstr/>
  </property>
  <property fmtid="{D5CDD505-2E9C-101B-9397-08002B2CF9AE}" pid="10" name="FSC#BDBCFG@15.1700:WFAcceptDraft7">
    <vt:lpwstr/>
  </property>
  <property fmtid="{D5CDD505-2E9C-101B-9397-08002B2CF9AE}" pid="11" name="FSC#BDBCFG@15.1700:WFAcceptDraft8">
    <vt:lpwstr/>
  </property>
  <property fmtid="{D5CDD505-2E9C-101B-9397-08002B2CF9AE}" pid="12" name="FSC#BDBCFG@15.1700:WFAcceptDraft9">
    <vt:lpwstr/>
  </property>
  <property fmtid="{D5CDD505-2E9C-101B-9397-08002B2CF9AE}" pid="13" name="FSC#BDBCFG@15.1700:WFAcceptDraft10">
    <vt:lpwstr/>
  </property>
  <property fmtid="{D5CDD505-2E9C-101B-9397-08002B2CF9AE}" pid="14" name="FSC#BDBCFG@15.1700:WFLastFinalVersion">
    <vt:lpwstr/>
  </property>
  <property fmtid="{D5CDD505-2E9C-101B-9397-08002B2CF9AE}" pid="15" name="FSC#BDBCFG@15.1700:InchargeUser">
    <vt:lpwstr>Gatzky, Mathias</vt:lpwstr>
  </property>
  <property fmtid="{D5CDD505-2E9C-101B-9397-08002B2CF9AE}" pid="16" name="FSC#BDBCFG@15.1700:InchargeOrganisation">
    <vt:lpwstr>P-Ref_81 (BPOLP Referat 81)</vt:lpwstr>
  </property>
  <property fmtid="{D5CDD505-2E9C-101B-9397-08002B2CF9AE}" pid="17" name="FSC#BDBCFG@15.1700:InchargePosition">
    <vt:lpwstr>Mitarbeiter*in</vt:lpwstr>
  </property>
  <property fmtid="{D5CDD505-2E9C-101B-9397-08002B2CF9AE}" pid="18" name="FSC#BDBCFG@15.1700:VS-NfD">
    <vt:lpwstr/>
  </property>
  <property fmtid="{D5CDD505-2E9C-101B-9397-08002B2CF9AE}" pid="19" name="FSC#BDBCFG@15.1700:dpaddrdate">
    <vt:lpwstr/>
  </property>
  <property fmtid="{D5CDD505-2E9C-101B-9397-08002B2CF9AE}" pid="20" name="FSC#BDBCFG@15.1700:SignApprobationBy">
    <vt:lpwstr/>
  </property>
  <property fmtid="{D5CDD505-2E9C-101B-9397-08002B2CF9AE}" pid="21" name="FSC#BDBCFG@15.1700:SignApprobationAt">
    <vt:lpwstr/>
  </property>
  <property fmtid="{D5CDD505-2E9C-101B-9397-08002B2CF9AE}" pid="22" name="FSC#BDBCFG@15.1700:SignApprobationByRole">
    <vt:lpwstr/>
  </property>
  <property fmtid="{D5CDD505-2E9C-101B-9397-08002B2CF9AE}" pid="23" name="FSC#BDBCFG@15.1700:SignApprobationByGroup">
    <vt:lpwstr/>
  </property>
  <property fmtid="{D5CDD505-2E9C-101B-9397-08002B2CF9AE}" pid="24" name="FSC#COOELAK@1.1001:Subject">
    <vt:lpwstr/>
  </property>
  <property fmtid="{D5CDD505-2E9C-101B-9397-08002B2CF9AE}" pid="25" name="FSC#COOELAK@1.1001:FileReference">
    <vt:lpwstr>P-130105_P-Ref_81_00002</vt:lpwstr>
  </property>
  <property fmtid="{D5CDD505-2E9C-101B-9397-08002B2CF9AE}" pid="26" name="FSC#COOELAK@1.1001:FileRefOU">
    <vt:lpwstr>P-Ref_81</vt:lpwstr>
  </property>
  <property fmtid="{D5CDD505-2E9C-101B-9397-08002B2CF9AE}" pid="27" name="FSC#COOELAK@1.1001:Owner">
    <vt:lpwstr>Gatzky, Mathias</vt:lpwstr>
  </property>
  <property fmtid="{D5CDD505-2E9C-101B-9397-08002B2CF9AE}" pid="28" name="FSC#COOELAK@1.1001:OwnerExtension">
    <vt:lpwstr>8111</vt:lpwstr>
  </property>
  <property fmtid="{D5CDD505-2E9C-101B-9397-08002B2CF9AE}" pid="29" name="FSC#COOELAK@1.1001:OwnerFaxExtension">
    <vt:lpwstr>1010</vt:lpwstr>
  </property>
  <property fmtid="{D5CDD505-2E9C-101B-9397-08002B2CF9AE}" pid="30" name="FSC#COOELAK@1.1001:DispatchedBy">
    <vt:lpwstr/>
  </property>
  <property fmtid="{D5CDD505-2E9C-101B-9397-08002B2CF9AE}" pid="31" name="FSC#COOELAK@1.1001:DispatchedAt">
    <vt:lpwstr/>
  </property>
  <property fmtid="{D5CDD505-2E9C-101B-9397-08002B2CF9AE}" pid="32" name="FSC#COOELAK@1.1001:CreatedAt">
    <vt:lpwstr>30.08.2023</vt:lpwstr>
  </property>
  <property fmtid="{D5CDD505-2E9C-101B-9397-08002B2CF9AE}" pid="33" name="FSC#COOELAK@1.1001:OU">
    <vt:lpwstr>P-Ref_81 (BPOLP Referat 81)</vt:lpwstr>
  </property>
  <property fmtid="{D5CDD505-2E9C-101B-9397-08002B2CF9AE}" pid="34" name="FSC#COOELAK@1.1001:ObjBarCode">
    <vt:lpwstr>*COO.7012.100.7.3577355*</vt:lpwstr>
  </property>
  <property fmtid="{D5CDD505-2E9C-101B-9397-08002B2CF9AE}" pid="35" name="FSC#COOELAK@1.1001:RefBarCode">
    <vt:lpwstr>*COO.7012.100.5.3577056*</vt:lpwstr>
  </property>
  <property fmtid="{D5CDD505-2E9C-101B-9397-08002B2CF9AE}" pid="36" name="FSC#COOELAK@1.1001:FileRefBarCode">
    <vt:lpwstr>*P-130105_P-Ref_81_00002*</vt:lpwstr>
  </property>
  <property fmtid="{D5CDD505-2E9C-101B-9397-08002B2CF9AE}" pid="37" name="FSC#COOELAK@1.1001:ExternalRef">
    <vt:lpwstr/>
  </property>
  <property fmtid="{D5CDD505-2E9C-101B-9397-08002B2CF9AE}" pid="38" name="FSC#COOELAK@1.1001:CurrentUserRolePos">
    <vt:lpwstr>Mitarbeiter*in</vt:lpwstr>
  </property>
  <property fmtid="{D5CDD505-2E9C-101B-9397-08002B2CF9AE}" pid="39" name="FSC#COOELAK@1.1001:CurrentUserEmail">
    <vt:lpwstr>Doreen.leBlond@polizei.bund.de</vt:lpwstr>
  </property>
  <property fmtid="{D5CDD505-2E9C-101B-9397-08002B2CF9AE}" pid="40" name="FSC#ATSTATECFG@1.1001:Office">
    <vt:lpwstr>BPOLP Referat 81</vt:lpwstr>
  </property>
  <property fmtid="{D5CDD505-2E9C-101B-9397-08002B2CF9AE}" pid="41" name="FSC#ATSTATECFG@1.1001:SubfileDate">
    <vt:lpwstr>30.08.2023</vt:lpwstr>
  </property>
  <property fmtid="{D5CDD505-2E9C-101B-9397-08002B2CF9AE}" pid="42" name="FSC#ATSTATECFG@1.1001:SubfileSubject">
    <vt:lpwstr/>
  </property>
  <property fmtid="{D5CDD505-2E9C-101B-9397-08002B2CF9AE}" pid="43" name="FSC#CCAPRECONFIGG@15.1001:DepartmentON">
    <vt:lpwstr>103</vt:lpwstr>
  </property>
  <property fmtid="{D5CDD505-2E9C-101B-9397-08002B2CF9AE}" pid="44" name="FSC#ATSTATECFG@1.1001:SubfileReference">
    <vt:lpwstr>P-130105_P-Ref_81_00002#0005#0003</vt:lpwstr>
  </property>
  <property fmtid="{D5CDD505-2E9C-101B-9397-08002B2CF9AE}" pid="45" name="FSC#COOELAK@1.1001:replyreference">
    <vt:lpwstr/>
  </property>
  <property fmtid="{D5CDD505-2E9C-101B-9397-08002B2CF9AE}" pid="46" name="FSC#FSCGOVDE@1.1001:ProcedureReference">
    <vt:lpwstr>P-130105_P-Ref_81_00002#0005</vt:lpwstr>
  </property>
  <property fmtid="{D5CDD505-2E9C-101B-9397-08002B2CF9AE}" pid="47" name="FSC#FSCGOVDE@1.1001:FileSubject">
    <vt:lpwstr/>
  </property>
  <property fmtid="{D5CDD505-2E9C-101B-9397-08002B2CF9AE}" pid="48" name="FSC#FSCGOVDE@1.1001:ProcedureSubject">
    <vt:lpwstr/>
  </property>
  <property fmtid="{D5CDD505-2E9C-101B-9397-08002B2CF9AE}" pid="49" name="FSC#FSCGOVDE@1.1001:SignFinalVersionBy">
    <vt:lpwstr>Leyh, Georg</vt:lpwstr>
  </property>
  <property fmtid="{D5CDD505-2E9C-101B-9397-08002B2CF9AE}" pid="50" name="FSC#FSCGOVDE@1.1001:SignFinalVersionAt">
    <vt:lpwstr>18.09.2023</vt:lpwstr>
  </property>
  <property fmtid="{D5CDD505-2E9C-101B-9397-08002B2CF9AE}" pid="51" name="FSC#FSCGOVDE@1.1001:ProcedureRefBarCode">
    <vt:lpwstr>P-130105_P-Ref_81_00002#0005</vt:lpwstr>
  </property>
  <property fmtid="{D5CDD505-2E9C-101B-9397-08002B2CF9AE}" pid="52" name="FSC#FSCGOVDE@1.1001:DocumentSubj">
    <vt:lpwstr/>
  </property>
  <property fmtid="{D5CDD505-2E9C-101B-9397-08002B2CF9AE}" pid="53" name="FSC#DEPRECONFIG@15.1001:DocumentTitle">
    <vt:lpwstr>20230831 Bekanntgabe PKS 2023</vt:lpwstr>
  </property>
  <property fmtid="{D5CDD505-2E9C-101B-9397-08002B2CF9AE}" pid="54" name="FSC#DEPRECONFIG@15.1001:ProcedureTitle">
    <vt:lpwstr>PKS 2023</vt:lpwstr>
  </property>
  <property fmtid="{D5CDD505-2E9C-101B-9397-08002B2CF9AE}" pid="55" name="FSC#DEPRECONFIG@15.1001:AuthorTitle">
    <vt:lpwstr/>
  </property>
  <property fmtid="{D5CDD505-2E9C-101B-9397-08002B2CF9AE}" pid="56" name="FSC#DEPRECONFIG@15.1001:AuthorSalution">
    <vt:lpwstr/>
  </property>
  <property fmtid="{D5CDD505-2E9C-101B-9397-08002B2CF9AE}" pid="57" name="FSC#DEPRECONFIG@15.1001:AuthorName">
    <vt:lpwstr>Mathias Gatzky</vt:lpwstr>
  </property>
  <property fmtid="{D5CDD505-2E9C-101B-9397-08002B2CF9AE}" pid="58" name="FSC#DEPRECONFIG@15.1001:AuthorMail">
    <vt:lpwstr>mathias.gatzky@polizei.bund.de</vt:lpwstr>
  </property>
  <property fmtid="{D5CDD505-2E9C-101B-9397-08002B2CF9AE}" pid="59" name="FSC#DEPRECONFIG@15.1001:AuthorTelephone">
    <vt:lpwstr>+49 331 97997-8111</vt:lpwstr>
  </property>
  <property fmtid="{D5CDD505-2E9C-101B-9397-08002B2CF9AE}" pid="60" name="FSC#DEPRECONFIG@15.1001:AuthorFax">
    <vt:lpwstr>+49 331 97997-1010</vt:lpwstr>
  </property>
  <property fmtid="{D5CDD505-2E9C-101B-9397-08002B2CF9AE}" pid="61" name="FSC#DEPRECONFIG@15.1001:AuthorOE">
    <vt:lpwstr>P-Ref_81 (BPOLP Referat 81)</vt:lpwstr>
  </property>
  <property fmtid="{D5CDD505-2E9C-101B-9397-08002B2CF9AE}" pid="62" name="FSC$NOPARSEFILE">
    <vt:bool>true</vt:bool>
  </property>
  <property fmtid="{D5CDD505-2E9C-101B-9397-08002B2CF9AE}" pid="67" name="ContentTypeId">
    <vt:lpwstr>0x010100191CEB7FEA0EDC4186A58AC74B3EAA35</vt:lpwstr>
  </property>
</Properties>
</file>